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ummary" sheetId="1" r:id="rId1"/>
    <sheet name="Scores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<sst xmlns="http://schemas.openxmlformats.org/spreadsheetml/2006/main" count="151" uniqueCount="116">
  <si>
    <t>Tull Invitational Tournament Summary - 1986</t>
  </si>
  <si>
    <t>Item</t>
  </si>
  <si>
    <t>Description</t>
  </si>
  <si>
    <t>Prize</t>
  </si>
  <si>
    <t>Winner</t>
  </si>
  <si>
    <t>Low Gross</t>
  </si>
  <si>
    <t>Plaque + T-shirt</t>
  </si>
  <si>
    <t>Kendall</t>
  </si>
  <si>
    <t>Low Net</t>
  </si>
  <si>
    <t>Trophy + T-shirt</t>
  </si>
  <si>
    <t>T. Tull</t>
  </si>
  <si>
    <t>Low Gross: Runner-up</t>
  </si>
  <si>
    <t>Choice</t>
  </si>
  <si>
    <t>Palmer</t>
  </si>
  <si>
    <t>Low Net: Runner-up</t>
  </si>
  <si>
    <t>Fotinos</t>
  </si>
  <si>
    <t>Proximity: Front (B.G.)</t>
  </si>
  <si>
    <t>Seinkowski</t>
  </si>
  <si>
    <t>Proximity: Back (R.G.)</t>
  </si>
  <si>
    <t>Swarbrick</t>
  </si>
  <si>
    <t>Long Drive: Front</t>
  </si>
  <si>
    <t>Long Drive: Back</t>
  </si>
  <si>
    <t>B. Tull</t>
  </si>
  <si>
    <t>Low Gross: 2nd Runner-up</t>
  </si>
  <si>
    <t>Grimski</t>
  </si>
  <si>
    <t>Low Net: 2nd Runner-up</t>
  </si>
  <si>
    <t>Delgado</t>
  </si>
  <si>
    <t>Low Gross: 3rd Runner-up</t>
  </si>
  <si>
    <t>Two Sleeves</t>
  </si>
  <si>
    <t>S. Tull</t>
  </si>
  <si>
    <t>Low Net: 3rd Runner-up</t>
  </si>
  <si>
    <t>Sable</t>
  </si>
  <si>
    <t>Orange Ball: First</t>
  </si>
  <si>
    <t>Tank</t>
  </si>
  <si>
    <t>R. Gorga</t>
  </si>
  <si>
    <t>Orange Ball: Runner-up</t>
  </si>
  <si>
    <t>Sleeve of balls</t>
  </si>
  <si>
    <t xml:space="preserve"> </t>
  </si>
  <si>
    <t>Polon</t>
  </si>
  <si>
    <t>Most Balls Lost</t>
  </si>
  <si>
    <t>Ball and string</t>
  </si>
  <si>
    <t>Fewest Putts</t>
  </si>
  <si>
    <t>T-shirt (Found hole)</t>
  </si>
  <si>
    <t>F. Murphy</t>
  </si>
  <si>
    <t>Most Strokes on 1 hole</t>
  </si>
  <si>
    <t>Double noose</t>
  </si>
  <si>
    <t>Howlett</t>
  </si>
  <si>
    <t>Most Under Prediction</t>
  </si>
  <si>
    <t>T-shirt (Chicaner)</t>
  </si>
  <si>
    <t>Most Over Prediction</t>
  </si>
  <si>
    <t>T-shirt (pollyanna)</t>
  </si>
  <si>
    <t>Ralfalski</t>
  </si>
  <si>
    <t>Shortest Drive</t>
  </si>
  <si>
    <t>Bat &amp; Ball</t>
  </si>
  <si>
    <t>Most Putts</t>
  </si>
  <si>
    <t>High Gross</t>
  </si>
  <si>
    <t>T-shirt (antipodal)</t>
  </si>
  <si>
    <t>Low Gross: 4th Runner-up</t>
  </si>
  <si>
    <t>Sleeve</t>
  </si>
  <si>
    <t>Hockey</t>
  </si>
  <si>
    <t>Low Net: 4th Runner-up</t>
  </si>
  <si>
    <t>Chuck Caldwell</t>
  </si>
  <si>
    <t xml:space="preserve">    HOLE</t>
  </si>
  <si>
    <t>"OUT"</t>
  </si>
  <si>
    <t>"IN"</t>
  </si>
  <si>
    <t>GROSS</t>
  </si>
  <si>
    <t>HDCP</t>
  </si>
  <si>
    <t>NET</t>
  </si>
  <si>
    <t>PUTTS</t>
  </si>
  <si>
    <t>PRED-</t>
  </si>
  <si>
    <t>DELTA</t>
  </si>
  <si>
    <t xml:space="preserve">    YARDAGE</t>
  </si>
  <si>
    <t>ICTI-</t>
  </si>
  <si>
    <t xml:space="preserve">    PAR</t>
  </si>
  <si>
    <t>ON</t>
  </si>
  <si>
    <t xml:space="preserve">    HANDICAP</t>
  </si>
  <si>
    <t>Fisher, Rob</t>
  </si>
  <si>
    <t>Davies, Emrys</t>
  </si>
  <si>
    <t>Galopin, Gary</t>
  </si>
  <si>
    <t>Tull, Doug</t>
  </si>
  <si>
    <t>Caldwell, Chuck</t>
  </si>
  <si>
    <t>Hart, Terry</t>
  </si>
  <si>
    <t>Murphy, Don</t>
  </si>
  <si>
    <t>Caldwell, Craig</t>
  </si>
  <si>
    <t>Tank, Roger</t>
  </si>
  <si>
    <t>Grimski, Dennis</t>
  </si>
  <si>
    <t>Palmer, Ron</t>
  </si>
  <si>
    <t>Gorga, Ron</t>
  </si>
  <si>
    <t>Delgado, Peter</t>
  </si>
  <si>
    <t>Hockey, Randy</t>
  </si>
  <si>
    <t>Sable, Craig</t>
  </si>
  <si>
    <t>Tull, Tom</t>
  </si>
  <si>
    <t>Howlett, John</t>
  </si>
  <si>
    <t>Murphy, Frank</t>
  </si>
  <si>
    <t>Murphy, Phil</t>
  </si>
  <si>
    <t>Tull, Bob</t>
  </si>
  <si>
    <t>Fleece, Norm</t>
  </si>
  <si>
    <t>?</t>
  </si>
  <si>
    <t>Ralfalski, Dave</t>
  </si>
  <si>
    <t>Farley, Scott</t>
  </si>
  <si>
    <t>Seinkowski, Mike</t>
  </si>
  <si>
    <t>Kendall, Jim</t>
  </si>
  <si>
    <t>Fotinos, Nick</t>
  </si>
  <si>
    <t>Polon, Bob</t>
  </si>
  <si>
    <t>Woodruff, Kim</t>
  </si>
  <si>
    <t>Swarbrick, Jeff</t>
  </si>
  <si>
    <t>Gorga, Bob</t>
  </si>
  <si>
    <t>Tull, Steve</t>
  </si>
  <si>
    <t>Eagles</t>
  </si>
  <si>
    <t>Birdies</t>
  </si>
  <si>
    <t>Par</t>
  </si>
  <si>
    <t>Bogie</t>
  </si>
  <si>
    <t>Double Bogie</t>
  </si>
  <si>
    <t>Triple Bogie</t>
  </si>
  <si>
    <t>Quadruple Bogie +</t>
  </si>
  <si>
    <t>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</si>
</sst>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2"/>
      <name val="Comic Sans MS"/>
      <family val="4"/>
    </font>
    <font>
      <sz val="12"/>
      <color indexed="10"/>
      <name val="Comic Sans MS"/>
      <family val="4"/>
    </font>
    <font>
      <sz val="10"/>
      <color indexed="43"/>
      <name val="Arial"/>
      <family val="2"/>
    </font>
    <font>
      <sz val="12"/>
      <color indexed="43"/>
      <name val="Comic Sans MS"/>
      <family val="4"/>
    </font>
    <font>
      <sz val="8"/>
      <name val="Arial"/>
      <family val="2"/>
    </font>
    <font>
      <sz val="18"/>
      <name val="Comic Sans MS"/>
      <family val="4"/>
    </font>
  </fonts>
  <fills count="7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0" fillId="4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2" fillId="5" borderId="7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4" fillId="3" borderId="10" xfId="0" applyFont="1" applyFill="1" applyBorder="1" applyAlignment="1" applyProtection="1">
      <alignment horizontal="left"/>
      <protection/>
    </xf>
    <xf numFmtId="0" fontId="4" fillId="3" borderId="11" xfId="0" applyFont="1" applyFill="1" applyBorder="1" applyAlignment="1" applyProtection="1">
      <alignment horizontal="left"/>
      <protection/>
    </xf>
    <xf numFmtId="0" fontId="4" fillId="3" borderId="12" xfId="0" applyFont="1" applyFill="1" applyBorder="1" applyAlignment="1" applyProtection="1">
      <alignment horizontal="left"/>
      <protection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8515625" style="0" customWidth="1"/>
    <col min="2" max="2" width="29.140625" style="0" bestFit="1" customWidth="1"/>
    <col min="3" max="3" width="22.7109375" style="0" bestFit="1" customWidth="1"/>
    <col min="4" max="4" width="17.00390625" style="0" bestFit="1" customWidth="1"/>
  </cols>
  <sheetData>
    <row r="1" spans="1:4" ht="27.75" thickBot="1">
      <c r="A1" s="36" t="s">
        <v>0</v>
      </c>
      <c r="B1" s="37"/>
      <c r="C1" s="37"/>
      <c r="D1" s="38"/>
    </row>
    <row r="2" spans="1:4" ht="3" customHeight="1" thickBot="1">
      <c r="A2" s="20"/>
      <c r="B2" s="21"/>
      <c r="C2" s="21"/>
      <c r="D2" s="22"/>
    </row>
    <row r="3" spans="1:4" ht="20.25" thickBot="1">
      <c r="A3" s="23" t="s">
        <v>1</v>
      </c>
      <c r="B3" s="24" t="s">
        <v>2</v>
      </c>
      <c r="C3" s="24" t="s">
        <v>3</v>
      </c>
      <c r="D3" s="25" t="s">
        <v>4</v>
      </c>
    </row>
    <row r="4" spans="1:4" ht="19.5">
      <c r="A4" s="3">
        <v>1</v>
      </c>
      <c r="B4" s="2" t="s">
        <v>5</v>
      </c>
      <c r="C4" s="2" t="s">
        <v>6</v>
      </c>
      <c r="D4" s="2" t="s">
        <v>7</v>
      </c>
    </row>
    <row r="5" spans="1:4" ht="19.5">
      <c r="A5" s="3">
        <v>2</v>
      </c>
      <c r="B5" s="2" t="s">
        <v>8</v>
      </c>
      <c r="C5" s="2" t="s">
        <v>9</v>
      </c>
      <c r="D5" s="2" t="s">
        <v>10</v>
      </c>
    </row>
    <row r="6" spans="1:4" ht="19.5">
      <c r="A6" s="3">
        <v>3</v>
      </c>
      <c r="B6" s="2" t="s">
        <v>11</v>
      </c>
      <c r="C6" s="2" t="s">
        <v>12</v>
      </c>
      <c r="D6" s="2" t="s">
        <v>13</v>
      </c>
    </row>
    <row r="7" spans="1:4" ht="19.5">
      <c r="A7" s="3">
        <v>4</v>
      </c>
      <c r="B7" s="2" t="s">
        <v>14</v>
      </c>
      <c r="C7" s="2" t="s">
        <v>12</v>
      </c>
      <c r="D7" s="2" t="s">
        <v>15</v>
      </c>
    </row>
    <row r="8" spans="1:4" ht="19.5">
      <c r="A8" s="3">
        <v>5</v>
      </c>
      <c r="B8" s="2" t="s">
        <v>16</v>
      </c>
      <c r="C8" s="2" t="s">
        <v>12</v>
      </c>
      <c r="D8" s="2" t="s">
        <v>17</v>
      </c>
    </row>
    <row r="9" spans="1:4" ht="19.5">
      <c r="A9" s="3">
        <v>6</v>
      </c>
      <c r="B9" s="2" t="s">
        <v>18</v>
      </c>
      <c r="C9" s="2" t="s">
        <v>12</v>
      </c>
      <c r="D9" s="2" t="s">
        <v>19</v>
      </c>
    </row>
    <row r="10" spans="1:4" ht="19.5">
      <c r="A10" s="3">
        <v>7</v>
      </c>
      <c r="B10" s="2" t="s">
        <v>20</v>
      </c>
      <c r="C10" s="2" t="s">
        <v>12</v>
      </c>
      <c r="D10" s="2" t="s">
        <v>17</v>
      </c>
    </row>
    <row r="11" spans="1:4" ht="19.5">
      <c r="A11" s="3">
        <v>8</v>
      </c>
      <c r="B11" s="2" t="s">
        <v>21</v>
      </c>
      <c r="C11" s="2" t="s">
        <v>12</v>
      </c>
      <c r="D11" s="2" t="s">
        <v>22</v>
      </c>
    </row>
    <row r="12" spans="1:4" ht="19.5">
      <c r="A12" s="3">
        <v>9</v>
      </c>
      <c r="B12" s="2" t="s">
        <v>23</v>
      </c>
      <c r="C12" s="2" t="s">
        <v>12</v>
      </c>
      <c r="D12" s="2" t="s">
        <v>24</v>
      </c>
    </row>
    <row r="13" spans="1:4" ht="19.5">
      <c r="A13" s="3">
        <v>10</v>
      </c>
      <c r="B13" s="2" t="s">
        <v>25</v>
      </c>
      <c r="C13" s="2" t="s">
        <v>12</v>
      </c>
      <c r="D13" s="2" t="s">
        <v>26</v>
      </c>
    </row>
    <row r="14" spans="1:4" ht="19.5">
      <c r="A14" s="3">
        <v>11</v>
      </c>
      <c r="B14" s="2" t="s">
        <v>27</v>
      </c>
      <c r="C14" s="2" t="s">
        <v>28</v>
      </c>
      <c r="D14" s="2" t="s">
        <v>29</v>
      </c>
    </row>
    <row r="15" spans="1:4" ht="19.5">
      <c r="A15" s="3">
        <v>12</v>
      </c>
      <c r="B15" s="2" t="s">
        <v>30</v>
      </c>
      <c r="C15" s="2" t="s">
        <v>28</v>
      </c>
      <c r="D15" s="2" t="s">
        <v>31</v>
      </c>
    </row>
    <row r="16" spans="1:4" ht="19.5">
      <c r="A16" s="3">
        <v>13</v>
      </c>
      <c r="B16" s="2" t="s">
        <v>32</v>
      </c>
      <c r="C16" s="2" t="s">
        <v>12</v>
      </c>
      <c r="D16" s="2" t="s">
        <v>33</v>
      </c>
    </row>
    <row r="17" spans="1:4" ht="19.5">
      <c r="A17" s="1"/>
      <c r="B17" s="1"/>
      <c r="C17" s="2" t="s">
        <v>12</v>
      </c>
      <c r="D17" s="2" t="s">
        <v>24</v>
      </c>
    </row>
    <row r="18" spans="1:4" ht="19.5">
      <c r="A18" s="1"/>
      <c r="B18" s="1"/>
      <c r="C18" s="2" t="s">
        <v>12</v>
      </c>
      <c r="D18" s="2" t="s">
        <v>13</v>
      </c>
    </row>
    <row r="19" spans="1:4" ht="19.5">
      <c r="A19" s="1"/>
      <c r="B19" s="1"/>
      <c r="C19" s="2" t="s">
        <v>12</v>
      </c>
      <c r="D19" s="2" t="s">
        <v>34</v>
      </c>
    </row>
    <row r="20" spans="1:4" ht="19.5">
      <c r="A20" s="3">
        <v>14</v>
      </c>
      <c r="B20" s="2" t="s">
        <v>35</v>
      </c>
      <c r="C20" s="2" t="s">
        <v>36</v>
      </c>
      <c r="D20" s="2" t="s">
        <v>17</v>
      </c>
    </row>
    <row r="21" spans="1:4" ht="19.5">
      <c r="A21" s="1"/>
      <c r="B21" s="1"/>
      <c r="C21" s="2" t="s">
        <v>36</v>
      </c>
      <c r="D21" s="2" t="s">
        <v>15</v>
      </c>
    </row>
    <row r="22" spans="1:4" ht="19.5">
      <c r="A22" s="1"/>
      <c r="B22" s="1"/>
      <c r="C22" s="2" t="s">
        <v>36</v>
      </c>
      <c r="D22" s="2" t="s">
        <v>7</v>
      </c>
    </row>
    <row r="23" spans="1:4" ht="19.5">
      <c r="A23" s="1"/>
      <c r="B23" s="1"/>
      <c r="C23" s="2" t="s">
        <v>36</v>
      </c>
      <c r="D23" s="2" t="s">
        <v>38</v>
      </c>
    </row>
    <row r="24" spans="1:4" ht="19.5">
      <c r="A24" s="3">
        <v>15</v>
      </c>
      <c r="B24" s="2" t="s">
        <v>39</v>
      </c>
      <c r="C24" s="2" t="s">
        <v>40</v>
      </c>
      <c r="D24" s="2" t="s">
        <v>15</v>
      </c>
    </row>
    <row r="25" spans="1:4" ht="19.5">
      <c r="A25" s="3">
        <v>16</v>
      </c>
      <c r="B25" s="2" t="s">
        <v>41</v>
      </c>
      <c r="C25" s="2" t="s">
        <v>42</v>
      </c>
      <c r="D25" s="2" t="s">
        <v>43</v>
      </c>
    </row>
    <row r="26" spans="1:4" ht="19.5">
      <c r="A26" s="3">
        <v>17</v>
      </c>
      <c r="B26" s="2" t="s">
        <v>44</v>
      </c>
      <c r="C26" s="2" t="s">
        <v>45</v>
      </c>
      <c r="D26" s="2" t="s">
        <v>46</v>
      </c>
    </row>
    <row r="27" spans="1:4" ht="19.5">
      <c r="A27" s="3">
        <v>18</v>
      </c>
      <c r="B27" s="2" t="s">
        <v>47</v>
      </c>
      <c r="C27" s="2" t="s">
        <v>48</v>
      </c>
      <c r="D27" s="2" t="s">
        <v>19</v>
      </c>
    </row>
    <row r="28" spans="1:4" ht="19.5">
      <c r="A28" s="3">
        <v>19</v>
      </c>
      <c r="B28" s="2" t="s">
        <v>49</v>
      </c>
      <c r="C28" s="2" t="s">
        <v>50</v>
      </c>
      <c r="D28" s="2" t="s">
        <v>51</v>
      </c>
    </row>
    <row r="29" spans="1:4" ht="19.5">
      <c r="A29" s="3">
        <v>20</v>
      </c>
      <c r="B29" s="2" t="s">
        <v>52</v>
      </c>
      <c r="C29" s="2" t="s">
        <v>53</v>
      </c>
      <c r="D29" s="2" t="s">
        <v>26</v>
      </c>
    </row>
    <row r="30" spans="1:4" ht="19.5">
      <c r="A30" s="3">
        <v>21</v>
      </c>
      <c r="B30" s="2" t="s">
        <v>54</v>
      </c>
      <c r="C30" s="1"/>
      <c r="D30" s="1"/>
    </row>
    <row r="31" spans="1:4" ht="19.5">
      <c r="A31" s="3">
        <v>22</v>
      </c>
      <c r="B31" s="2" t="s">
        <v>55</v>
      </c>
      <c r="C31" s="2" t="s">
        <v>56</v>
      </c>
      <c r="D31" s="2" t="s">
        <v>46</v>
      </c>
    </row>
    <row r="32" spans="1:4" ht="19.5">
      <c r="A32" s="3">
        <v>23</v>
      </c>
      <c r="B32" s="2" t="s">
        <v>57</v>
      </c>
      <c r="C32" s="2" t="s">
        <v>58</v>
      </c>
      <c r="D32" s="2" t="s">
        <v>59</v>
      </c>
    </row>
    <row r="33" spans="1:4" ht="19.5">
      <c r="A33" s="3">
        <v>24</v>
      </c>
      <c r="B33" s="2" t="s">
        <v>60</v>
      </c>
      <c r="C33" s="2" t="s">
        <v>58</v>
      </c>
      <c r="D33" s="2" t="s">
        <v>61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7"/>
  <sheetViews>
    <sheetView tabSelected="1" zoomScale="67" zoomScaleNormal="67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2.57421875" defaultRowHeight="12.75"/>
  <cols>
    <col min="1" max="1" width="2.28125" style="0" customWidth="1"/>
    <col min="2" max="2" width="25.421875" style="0" customWidth="1"/>
    <col min="3" max="4" width="5.421875" style="4" customWidth="1"/>
    <col min="5" max="6" width="5.28125" style="4" bestFit="1" customWidth="1"/>
    <col min="7" max="10" width="5.421875" style="4" customWidth="1"/>
    <col min="11" max="11" width="5.28125" style="4" bestFit="1" customWidth="1"/>
    <col min="12" max="12" width="2.28125" style="0" customWidth="1"/>
    <col min="13" max="13" width="7.421875" style="0" customWidth="1"/>
    <col min="14" max="14" width="2.28125" style="0" customWidth="1"/>
    <col min="15" max="16" width="5.421875" style="4" customWidth="1"/>
    <col min="17" max="17" width="5.8515625" style="4" bestFit="1" customWidth="1"/>
    <col min="18" max="19" width="5.28125" style="4" bestFit="1" customWidth="1"/>
    <col min="20" max="20" width="5.8515625" style="4" bestFit="1" customWidth="1"/>
    <col min="21" max="21" width="5.28125" style="4" bestFit="1" customWidth="1"/>
    <col min="22" max="22" width="5.8515625" style="4" bestFit="1" customWidth="1"/>
    <col min="23" max="23" width="5.28125" style="4" bestFit="1" customWidth="1"/>
    <col min="24" max="24" width="2.28125" style="0" customWidth="1"/>
    <col min="25" max="25" width="6.57421875" style="0" bestFit="1" customWidth="1"/>
    <col min="26" max="26" width="2.28125" style="0" customWidth="1"/>
    <col min="27" max="27" width="9.421875" style="0" bestFit="1" customWidth="1"/>
    <col min="28" max="28" width="2.28125" style="0" customWidth="1"/>
    <col min="29" max="29" width="7.8515625" style="0" bestFit="1" customWidth="1"/>
    <col min="30" max="30" width="2.28125" style="0" customWidth="1"/>
    <col min="31" max="31" width="6.57421875" style="0" bestFit="1" customWidth="1"/>
    <col min="32" max="32" width="2.28125" style="0" customWidth="1"/>
    <col min="33" max="33" width="8.57421875" style="0" bestFit="1" customWidth="1"/>
    <col min="34" max="34" width="2.28125" style="0" customWidth="1"/>
    <col min="35" max="35" width="8.421875" style="4" bestFit="1" customWidth="1"/>
    <col min="36" max="36" width="2.28125" style="0" customWidth="1"/>
    <col min="37" max="37" width="5.7109375" style="0" bestFit="1" customWidth="1"/>
    <col min="38" max="38" width="2.28125" style="0" customWidth="1"/>
    <col min="44" max="44" width="3.57421875" style="0" customWidth="1"/>
    <col min="45" max="45" width="34.421875" style="0" customWidth="1"/>
    <col min="46" max="46" width="3.57421875" style="0" customWidth="1"/>
    <col min="47" max="47" width="26.7109375" style="0" customWidth="1"/>
    <col min="48" max="48" width="3.57421875" style="0" customWidth="1"/>
    <col min="49" max="49" width="20.28125" style="0" customWidth="1"/>
  </cols>
  <sheetData>
    <row r="1" spans="1:38" ht="12.75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7"/>
      <c r="M1" s="27"/>
      <c r="N1" s="27"/>
      <c r="O1" s="28"/>
      <c r="P1" s="28"/>
      <c r="Q1" s="28"/>
      <c r="R1" s="28"/>
      <c r="S1" s="28"/>
      <c r="T1" s="28"/>
      <c r="U1" s="28"/>
      <c r="V1" s="28"/>
      <c r="W1" s="28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8"/>
      <c r="AJ1" s="27"/>
      <c r="AK1" s="27"/>
      <c r="AL1" s="29"/>
    </row>
    <row r="2" spans="1:38" s="10" customFormat="1" ht="15" customHeight="1">
      <c r="A2" s="5"/>
      <c r="B2" s="30" t="s">
        <v>62</v>
      </c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1">
        <v>9</v>
      </c>
      <c r="L2" s="8"/>
      <c r="M2" s="31" t="s">
        <v>63</v>
      </c>
      <c r="N2" s="8"/>
      <c r="O2" s="31">
        <v>10</v>
      </c>
      <c r="P2" s="31">
        <v>11</v>
      </c>
      <c r="Q2" s="31">
        <v>12</v>
      </c>
      <c r="R2" s="31">
        <v>13</v>
      </c>
      <c r="S2" s="31">
        <v>14</v>
      </c>
      <c r="T2" s="31">
        <v>15</v>
      </c>
      <c r="U2" s="31">
        <v>16</v>
      </c>
      <c r="V2" s="31">
        <v>17</v>
      </c>
      <c r="W2" s="31">
        <v>18</v>
      </c>
      <c r="X2" s="8"/>
      <c r="Y2" s="31" t="s">
        <v>64</v>
      </c>
      <c r="Z2" s="8"/>
      <c r="AA2" s="31" t="s">
        <v>65</v>
      </c>
      <c r="AB2" s="8"/>
      <c r="AC2" s="32" t="s">
        <v>66</v>
      </c>
      <c r="AD2" s="8"/>
      <c r="AE2" s="32" t="s">
        <v>67</v>
      </c>
      <c r="AF2" s="8"/>
      <c r="AG2" s="32" t="s">
        <v>68</v>
      </c>
      <c r="AH2" s="8"/>
      <c r="AI2" s="32" t="s">
        <v>69</v>
      </c>
      <c r="AJ2" s="8"/>
      <c r="AK2" s="33" t="s">
        <v>70</v>
      </c>
      <c r="AL2" s="9"/>
    </row>
    <row r="3" spans="1:38" s="10" customFormat="1" ht="15" customHeight="1">
      <c r="A3" s="5"/>
      <c r="B3" s="30" t="s">
        <v>71</v>
      </c>
      <c r="C3" s="31">
        <v>410</v>
      </c>
      <c r="D3" s="31">
        <v>475</v>
      </c>
      <c r="E3" s="31">
        <v>150</v>
      </c>
      <c r="F3" s="31">
        <v>501</v>
      </c>
      <c r="G3" s="31">
        <v>434</v>
      </c>
      <c r="H3" s="31">
        <v>371</v>
      </c>
      <c r="I3" s="31">
        <v>400</v>
      </c>
      <c r="J3" s="31">
        <v>161</v>
      </c>
      <c r="K3" s="31">
        <v>364</v>
      </c>
      <c r="L3" s="8"/>
      <c r="M3" s="31">
        <f>SUM(C3:K3)</f>
        <v>3266</v>
      </c>
      <c r="N3" s="8"/>
      <c r="O3" s="31">
        <v>400</v>
      </c>
      <c r="P3" s="31">
        <v>306</v>
      </c>
      <c r="Q3" s="31">
        <v>346</v>
      </c>
      <c r="R3" s="31">
        <v>560</v>
      </c>
      <c r="S3" s="31">
        <v>330</v>
      </c>
      <c r="T3" s="31">
        <v>171</v>
      </c>
      <c r="U3" s="31">
        <v>551</v>
      </c>
      <c r="V3" s="31">
        <v>152</v>
      </c>
      <c r="W3" s="31">
        <v>434</v>
      </c>
      <c r="X3" s="8"/>
      <c r="Y3" s="31">
        <f>SUM(O3:W3)</f>
        <v>3250</v>
      </c>
      <c r="Z3" s="8"/>
      <c r="AA3" s="31">
        <f>M3+Y3</f>
        <v>6516</v>
      </c>
      <c r="AB3" s="8"/>
      <c r="AC3" s="34"/>
      <c r="AD3" s="8"/>
      <c r="AE3" s="34"/>
      <c r="AF3" s="8"/>
      <c r="AG3" s="34"/>
      <c r="AH3" s="8"/>
      <c r="AI3" s="34" t="s">
        <v>72</v>
      </c>
      <c r="AJ3" s="8"/>
      <c r="AK3" s="34"/>
      <c r="AL3" s="9"/>
    </row>
    <row r="4" spans="1:38" s="10" customFormat="1" ht="15" customHeight="1">
      <c r="A4" s="5"/>
      <c r="B4" s="30" t="s">
        <v>73</v>
      </c>
      <c r="C4" s="31">
        <v>4</v>
      </c>
      <c r="D4" s="31">
        <v>5</v>
      </c>
      <c r="E4" s="31">
        <v>3</v>
      </c>
      <c r="F4" s="31">
        <v>5</v>
      </c>
      <c r="G4" s="31">
        <v>4</v>
      </c>
      <c r="H4" s="31">
        <v>4</v>
      </c>
      <c r="I4" s="31">
        <v>4</v>
      </c>
      <c r="J4" s="31">
        <v>3</v>
      </c>
      <c r="K4" s="31">
        <v>4</v>
      </c>
      <c r="L4" s="8"/>
      <c r="M4" s="31">
        <f>SUM(C4:K4)</f>
        <v>36</v>
      </c>
      <c r="N4" s="8"/>
      <c r="O4" s="31">
        <v>4</v>
      </c>
      <c r="P4" s="31">
        <v>4</v>
      </c>
      <c r="Q4" s="31">
        <v>4</v>
      </c>
      <c r="R4" s="31">
        <v>5</v>
      </c>
      <c r="S4" s="31">
        <v>4</v>
      </c>
      <c r="T4" s="31">
        <v>3</v>
      </c>
      <c r="U4" s="31">
        <v>5</v>
      </c>
      <c r="V4" s="31">
        <v>3</v>
      </c>
      <c r="W4" s="31">
        <v>4</v>
      </c>
      <c r="X4" s="8"/>
      <c r="Y4" s="31">
        <f>SUM(O4:W4)</f>
        <v>36</v>
      </c>
      <c r="Z4" s="8"/>
      <c r="AA4" s="31">
        <f>M4+Y4</f>
        <v>72</v>
      </c>
      <c r="AB4" s="8"/>
      <c r="AC4" s="34"/>
      <c r="AD4" s="8"/>
      <c r="AE4" s="34"/>
      <c r="AF4" s="8"/>
      <c r="AG4" s="34"/>
      <c r="AH4" s="8"/>
      <c r="AI4" s="34" t="s">
        <v>74</v>
      </c>
      <c r="AJ4" s="8"/>
      <c r="AK4" s="34"/>
      <c r="AL4" s="9"/>
    </row>
    <row r="5" spans="1:38" s="10" customFormat="1" ht="15" customHeight="1">
      <c r="A5" s="5"/>
      <c r="B5" s="30" t="s">
        <v>75</v>
      </c>
      <c r="C5" s="31">
        <v>5</v>
      </c>
      <c r="D5" s="31">
        <v>17</v>
      </c>
      <c r="E5" s="31">
        <v>7</v>
      </c>
      <c r="F5" s="31">
        <v>3</v>
      </c>
      <c r="G5" s="31">
        <v>11</v>
      </c>
      <c r="H5" s="31">
        <v>15</v>
      </c>
      <c r="I5" s="31">
        <v>9</v>
      </c>
      <c r="J5" s="31">
        <v>1</v>
      </c>
      <c r="K5" s="31">
        <v>13</v>
      </c>
      <c r="L5" s="8"/>
      <c r="M5" s="31"/>
      <c r="N5" s="8"/>
      <c r="O5" s="31">
        <v>16</v>
      </c>
      <c r="P5" s="31">
        <v>8</v>
      </c>
      <c r="Q5" s="31">
        <v>18</v>
      </c>
      <c r="R5" s="31">
        <v>10</v>
      </c>
      <c r="S5" s="31">
        <v>12</v>
      </c>
      <c r="T5" s="31">
        <v>4</v>
      </c>
      <c r="U5" s="31">
        <v>14</v>
      </c>
      <c r="V5" s="31">
        <v>6</v>
      </c>
      <c r="W5" s="31">
        <v>2</v>
      </c>
      <c r="X5" s="8"/>
      <c r="Y5" s="31"/>
      <c r="Z5" s="8"/>
      <c r="AA5" s="31"/>
      <c r="AB5" s="8"/>
      <c r="AC5" s="35"/>
      <c r="AD5" s="8"/>
      <c r="AE5" s="35"/>
      <c r="AF5" s="8"/>
      <c r="AG5" s="35"/>
      <c r="AH5" s="8"/>
      <c r="AI5" s="35"/>
      <c r="AJ5" s="8"/>
      <c r="AK5" s="35"/>
      <c r="AL5" s="9"/>
    </row>
    <row r="6" spans="1:38" s="10" customFormat="1" ht="6.75" customHeight="1">
      <c r="A6" s="5"/>
      <c r="B6" s="1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</row>
    <row r="7" spans="1:38" s="10" customFormat="1" ht="15" customHeight="1">
      <c r="A7" s="5"/>
      <c r="B7" s="6" t="s">
        <v>76</v>
      </c>
      <c r="C7" s="7">
        <v>5</v>
      </c>
      <c r="D7" s="7">
        <v>8</v>
      </c>
      <c r="E7" s="7">
        <v>4</v>
      </c>
      <c r="F7" s="7">
        <v>7</v>
      </c>
      <c r="G7" s="7">
        <v>6</v>
      </c>
      <c r="H7" s="7">
        <v>6</v>
      </c>
      <c r="I7" s="7">
        <v>5</v>
      </c>
      <c r="J7" s="7">
        <v>4</v>
      </c>
      <c r="K7" s="7">
        <v>6</v>
      </c>
      <c r="L7" s="8"/>
      <c r="M7" s="7">
        <f>SUM(C7:K7)</f>
        <v>51</v>
      </c>
      <c r="N7" s="8"/>
      <c r="O7" s="7">
        <v>6</v>
      </c>
      <c r="P7" s="7">
        <v>7</v>
      </c>
      <c r="Q7" s="7">
        <v>7</v>
      </c>
      <c r="R7" s="7">
        <v>7</v>
      </c>
      <c r="S7" s="7">
        <v>6</v>
      </c>
      <c r="T7" s="7">
        <v>5</v>
      </c>
      <c r="U7" s="7">
        <v>9</v>
      </c>
      <c r="V7" s="7">
        <v>6</v>
      </c>
      <c r="W7" s="7">
        <v>7</v>
      </c>
      <c r="X7" s="8"/>
      <c r="Y7" s="7">
        <f>SUM(O7:W7)</f>
        <v>60</v>
      </c>
      <c r="Z7" s="8"/>
      <c r="AA7" s="7">
        <f>M7+Y7</f>
        <v>111</v>
      </c>
      <c r="AB7" s="8"/>
      <c r="AC7" s="7">
        <f>-2+9+8+7+7</f>
        <v>29</v>
      </c>
      <c r="AD7" s="8"/>
      <c r="AE7" s="7">
        <f>AA7-AC7</f>
        <v>82</v>
      </c>
      <c r="AF7" s="8"/>
      <c r="AG7" s="7">
        <v>38</v>
      </c>
      <c r="AH7" s="8"/>
      <c r="AI7" s="7">
        <v>110</v>
      </c>
      <c r="AJ7" s="8"/>
      <c r="AK7" s="7">
        <f>AA7-AI7</f>
        <v>1</v>
      </c>
      <c r="AL7" s="9"/>
    </row>
    <row r="8" spans="1:38" s="10" customFormat="1" ht="15" customHeight="1">
      <c r="A8" s="5"/>
      <c r="B8" s="6" t="s">
        <v>77</v>
      </c>
      <c r="C8" s="7">
        <v>7</v>
      </c>
      <c r="D8" s="7">
        <v>7</v>
      </c>
      <c r="E8" s="7">
        <v>6</v>
      </c>
      <c r="F8" s="7">
        <v>8</v>
      </c>
      <c r="G8" s="7">
        <v>6</v>
      </c>
      <c r="H8" s="7">
        <v>4</v>
      </c>
      <c r="I8" s="7">
        <v>7</v>
      </c>
      <c r="J8" s="7">
        <v>8</v>
      </c>
      <c r="K8" s="7">
        <v>6</v>
      </c>
      <c r="L8" s="8"/>
      <c r="M8" s="7">
        <f>SUM(C8:K8)</f>
        <v>59</v>
      </c>
      <c r="N8" s="8"/>
      <c r="O8" s="7">
        <v>6</v>
      </c>
      <c r="P8" s="7">
        <v>5</v>
      </c>
      <c r="Q8" s="7">
        <v>5</v>
      </c>
      <c r="R8" s="7">
        <v>7</v>
      </c>
      <c r="S8" s="7">
        <v>5</v>
      </c>
      <c r="T8" s="7">
        <v>4</v>
      </c>
      <c r="U8" s="7">
        <v>7</v>
      </c>
      <c r="V8" s="7">
        <v>4</v>
      </c>
      <c r="W8" s="7">
        <v>5</v>
      </c>
      <c r="X8" s="8"/>
      <c r="Y8" s="7">
        <f>SUM(O8:W8)</f>
        <v>48</v>
      </c>
      <c r="Z8" s="8"/>
      <c r="AA8" s="7">
        <f>M8+Y8</f>
        <v>107</v>
      </c>
      <c r="AB8" s="8"/>
      <c r="AC8" s="7">
        <f>-1+8+7+7+3.5</f>
        <v>24.5</v>
      </c>
      <c r="AD8" s="8"/>
      <c r="AE8" s="7">
        <f>AA8-AC8</f>
        <v>82.5</v>
      </c>
      <c r="AF8" s="8"/>
      <c r="AG8" s="7">
        <v>40</v>
      </c>
      <c r="AH8" s="8"/>
      <c r="AI8" s="7">
        <v>95</v>
      </c>
      <c r="AJ8" s="8"/>
      <c r="AK8" s="7">
        <f>AA8-AI8</f>
        <v>12</v>
      </c>
      <c r="AL8" s="9"/>
    </row>
    <row r="9" spans="1:38" s="10" customFormat="1" ht="15" customHeight="1">
      <c r="A9" s="5"/>
      <c r="B9" s="6" t="s">
        <v>78</v>
      </c>
      <c r="C9" s="7">
        <v>6</v>
      </c>
      <c r="D9" s="7">
        <v>7</v>
      </c>
      <c r="E9" s="7">
        <v>5</v>
      </c>
      <c r="F9" s="7">
        <v>9</v>
      </c>
      <c r="G9" s="7">
        <v>9</v>
      </c>
      <c r="H9" s="7">
        <v>6</v>
      </c>
      <c r="I9" s="7">
        <v>6</v>
      </c>
      <c r="J9" s="7">
        <v>4</v>
      </c>
      <c r="K9" s="7">
        <v>7</v>
      </c>
      <c r="L9" s="8"/>
      <c r="M9" s="7">
        <f>SUM(C9:K9)</f>
        <v>59</v>
      </c>
      <c r="N9" s="8"/>
      <c r="O9" s="7">
        <v>6</v>
      </c>
      <c r="P9" s="7">
        <v>7</v>
      </c>
      <c r="Q9" s="7">
        <v>7</v>
      </c>
      <c r="R9" s="7">
        <v>8</v>
      </c>
      <c r="S9" s="7">
        <v>5</v>
      </c>
      <c r="T9" s="7">
        <v>5</v>
      </c>
      <c r="U9" s="7">
        <v>6</v>
      </c>
      <c r="V9" s="7">
        <v>4</v>
      </c>
      <c r="W9" s="7">
        <v>7</v>
      </c>
      <c r="X9" s="8"/>
      <c r="Y9" s="7">
        <f>SUM(O9:W9)</f>
        <v>55</v>
      </c>
      <c r="Z9" s="8"/>
      <c r="AA9" s="7">
        <f>M9+Y9</f>
        <v>114</v>
      </c>
      <c r="AB9" s="8"/>
      <c r="AC9" s="7">
        <f>1+8+9+7+8</f>
        <v>33</v>
      </c>
      <c r="AD9" s="8"/>
      <c r="AE9" s="7">
        <f>AA9-AC9</f>
        <v>81</v>
      </c>
      <c r="AF9" s="8"/>
      <c r="AG9" s="7">
        <v>37</v>
      </c>
      <c r="AH9" s="8"/>
      <c r="AI9" s="7">
        <v>110</v>
      </c>
      <c r="AJ9" s="8"/>
      <c r="AK9" s="7">
        <f>AA9-AI9</f>
        <v>4</v>
      </c>
      <c r="AL9" s="9"/>
    </row>
    <row r="10" spans="1:38" s="10" customFormat="1" ht="15" customHeight="1">
      <c r="A10" s="5"/>
      <c r="B10" s="6" t="s">
        <v>79</v>
      </c>
      <c r="C10" s="7">
        <v>7</v>
      </c>
      <c r="D10" s="7">
        <v>8</v>
      </c>
      <c r="E10" s="7">
        <v>4</v>
      </c>
      <c r="F10" s="7">
        <v>5</v>
      </c>
      <c r="G10" s="7">
        <v>7</v>
      </c>
      <c r="H10" s="7">
        <v>6</v>
      </c>
      <c r="I10" s="7">
        <v>4</v>
      </c>
      <c r="J10" s="7">
        <v>4</v>
      </c>
      <c r="K10" s="7">
        <v>6</v>
      </c>
      <c r="L10" s="8"/>
      <c r="M10" s="7">
        <f>SUM(C10:K10)</f>
        <v>51</v>
      </c>
      <c r="N10" s="8"/>
      <c r="O10" s="7">
        <v>7</v>
      </c>
      <c r="P10" s="7">
        <v>6</v>
      </c>
      <c r="Q10" s="7">
        <v>5</v>
      </c>
      <c r="R10" s="7">
        <v>6</v>
      </c>
      <c r="S10" s="7">
        <v>4</v>
      </c>
      <c r="T10" s="7">
        <v>4</v>
      </c>
      <c r="U10" s="7">
        <v>7</v>
      </c>
      <c r="V10" s="7">
        <v>3</v>
      </c>
      <c r="W10" s="7">
        <v>7</v>
      </c>
      <c r="X10" s="8"/>
      <c r="Y10" s="7">
        <f>SUM(O10:W10)</f>
        <v>49</v>
      </c>
      <c r="Z10" s="8"/>
      <c r="AA10" s="7">
        <f>M10+Y10</f>
        <v>100</v>
      </c>
      <c r="AB10" s="8"/>
      <c r="AC10" s="7">
        <f>2+8+7+3.5</f>
        <v>20.5</v>
      </c>
      <c r="AD10" s="8"/>
      <c r="AE10" s="7">
        <f>AA10-AC10</f>
        <v>79.5</v>
      </c>
      <c r="AF10" s="8"/>
      <c r="AG10" s="7">
        <v>39</v>
      </c>
      <c r="AH10" s="8"/>
      <c r="AI10" s="7">
        <v>100</v>
      </c>
      <c r="AJ10" s="8"/>
      <c r="AK10" s="7">
        <f>AA10-AI10</f>
        <v>0</v>
      </c>
      <c r="AL10" s="9"/>
    </row>
    <row r="11" spans="1:38" s="10" customFormat="1" ht="6.75" customHeight="1">
      <c r="A11" s="5"/>
      <c r="B11" s="1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 t="s">
        <v>37</v>
      </c>
      <c r="AF11" s="8"/>
      <c r="AG11" s="8"/>
      <c r="AH11" s="8"/>
      <c r="AI11" s="8"/>
      <c r="AJ11" s="8"/>
      <c r="AK11" s="8" t="s">
        <v>37</v>
      </c>
      <c r="AL11" s="9"/>
    </row>
    <row r="12" spans="1:38" s="10" customFormat="1" ht="15" customHeight="1">
      <c r="A12" s="5"/>
      <c r="B12" s="6" t="s">
        <v>80</v>
      </c>
      <c r="C12" s="7">
        <v>6</v>
      </c>
      <c r="D12" s="7">
        <v>9</v>
      </c>
      <c r="E12" s="7">
        <v>6</v>
      </c>
      <c r="F12" s="7">
        <v>9</v>
      </c>
      <c r="G12" s="7">
        <v>7</v>
      </c>
      <c r="H12" s="7">
        <v>7</v>
      </c>
      <c r="I12" s="7">
        <v>7</v>
      </c>
      <c r="J12" s="7">
        <v>4</v>
      </c>
      <c r="K12" s="7">
        <v>8</v>
      </c>
      <c r="L12" s="8"/>
      <c r="M12" s="7">
        <f>SUM(C12:K12)</f>
        <v>63</v>
      </c>
      <c r="N12" s="8"/>
      <c r="O12" s="7">
        <v>7</v>
      </c>
      <c r="P12" s="7">
        <v>7</v>
      </c>
      <c r="Q12" s="7">
        <v>5</v>
      </c>
      <c r="R12" s="7">
        <v>5</v>
      </c>
      <c r="S12" s="7">
        <v>6</v>
      </c>
      <c r="T12" s="7">
        <v>5</v>
      </c>
      <c r="U12" s="7">
        <v>9</v>
      </c>
      <c r="V12" s="7">
        <v>4</v>
      </c>
      <c r="W12" s="7">
        <v>8</v>
      </c>
      <c r="X12" s="8"/>
      <c r="Y12" s="7">
        <f>SUM(O12:W12)</f>
        <v>56</v>
      </c>
      <c r="Z12" s="8"/>
      <c r="AA12" s="7">
        <f>M12+Y12</f>
        <v>119</v>
      </c>
      <c r="AB12" s="8"/>
      <c r="AC12" s="7">
        <f>1+9+9+8+9+3.5</f>
        <v>39.5</v>
      </c>
      <c r="AD12" s="8"/>
      <c r="AE12" s="7">
        <f>AA12-AC12</f>
        <v>79.5</v>
      </c>
      <c r="AF12" s="8"/>
      <c r="AG12" s="7">
        <v>49</v>
      </c>
      <c r="AH12" s="8"/>
      <c r="AI12" s="7">
        <v>120</v>
      </c>
      <c r="AJ12" s="8"/>
      <c r="AK12" s="7">
        <f>AA12-AI12</f>
        <v>-1</v>
      </c>
      <c r="AL12" s="9"/>
    </row>
    <row r="13" spans="1:38" s="10" customFormat="1" ht="15" customHeight="1">
      <c r="A13" s="5"/>
      <c r="B13" s="6" t="s">
        <v>81</v>
      </c>
      <c r="C13" s="7">
        <v>7</v>
      </c>
      <c r="D13" s="7">
        <v>6</v>
      </c>
      <c r="E13" s="7">
        <v>4</v>
      </c>
      <c r="F13" s="7">
        <v>8</v>
      </c>
      <c r="G13" s="7">
        <v>8</v>
      </c>
      <c r="H13" s="7">
        <v>5</v>
      </c>
      <c r="I13" s="7">
        <v>5</v>
      </c>
      <c r="J13" s="7">
        <v>7</v>
      </c>
      <c r="K13" s="7">
        <v>7</v>
      </c>
      <c r="L13" s="8"/>
      <c r="M13" s="7">
        <f>SUM(C13:K13)</f>
        <v>57</v>
      </c>
      <c r="N13" s="8"/>
      <c r="O13" s="7">
        <v>8</v>
      </c>
      <c r="P13" s="7">
        <v>8</v>
      </c>
      <c r="Q13" s="7">
        <v>5</v>
      </c>
      <c r="R13" s="7">
        <v>6</v>
      </c>
      <c r="S13" s="7">
        <v>7</v>
      </c>
      <c r="T13" s="7">
        <v>7</v>
      </c>
      <c r="U13" s="7">
        <v>9</v>
      </c>
      <c r="V13" s="7">
        <v>5</v>
      </c>
      <c r="W13" s="7">
        <v>6</v>
      </c>
      <c r="X13" s="8"/>
      <c r="Y13" s="7">
        <f>SUM(O13:W13)</f>
        <v>61</v>
      </c>
      <c r="Z13" s="8"/>
      <c r="AA13" s="7">
        <f>M13+Y13</f>
        <v>118</v>
      </c>
      <c r="AB13" s="8"/>
      <c r="AC13" s="7">
        <f>9+8+8+8+4</f>
        <v>37</v>
      </c>
      <c r="AD13" s="8"/>
      <c r="AE13" s="7">
        <f>AA13-AC13</f>
        <v>81</v>
      </c>
      <c r="AF13" s="8"/>
      <c r="AG13" s="7">
        <v>44</v>
      </c>
      <c r="AH13" s="8"/>
      <c r="AI13" s="7">
        <v>93</v>
      </c>
      <c r="AJ13" s="8"/>
      <c r="AK13" s="7">
        <f>AA13-AI13</f>
        <v>25</v>
      </c>
      <c r="AL13" s="9"/>
    </row>
    <row r="14" spans="1:38" s="10" customFormat="1" ht="15" customHeight="1">
      <c r="A14" s="5"/>
      <c r="B14" s="6" t="s">
        <v>82</v>
      </c>
      <c r="C14" s="7">
        <v>6</v>
      </c>
      <c r="D14" s="7">
        <v>7</v>
      </c>
      <c r="E14" s="7">
        <v>4</v>
      </c>
      <c r="F14" s="7">
        <v>7</v>
      </c>
      <c r="G14" s="7">
        <v>6</v>
      </c>
      <c r="H14" s="7">
        <v>5</v>
      </c>
      <c r="I14" s="7">
        <v>6</v>
      </c>
      <c r="J14" s="7">
        <v>3</v>
      </c>
      <c r="K14" s="7">
        <v>6</v>
      </c>
      <c r="L14" s="8"/>
      <c r="M14" s="7">
        <f>SUM(C14:K14)</f>
        <v>50</v>
      </c>
      <c r="N14" s="8"/>
      <c r="O14" s="7">
        <v>5</v>
      </c>
      <c r="P14" s="7">
        <v>5</v>
      </c>
      <c r="Q14" s="7">
        <v>7</v>
      </c>
      <c r="R14" s="7">
        <v>6</v>
      </c>
      <c r="S14" s="7">
        <v>7</v>
      </c>
      <c r="T14" s="7">
        <v>5</v>
      </c>
      <c r="U14" s="7">
        <v>6</v>
      </c>
      <c r="V14" s="7">
        <v>5</v>
      </c>
      <c r="W14" s="7">
        <v>6</v>
      </c>
      <c r="X14" s="8"/>
      <c r="Y14" s="7">
        <f>SUM(O14:W14)</f>
        <v>52</v>
      </c>
      <c r="Z14" s="8"/>
      <c r="AA14" s="7">
        <f>M14+Y14</f>
        <v>102</v>
      </c>
      <c r="AB14" s="8"/>
      <c r="AC14" s="7">
        <f>-1+7+7+7</f>
        <v>20</v>
      </c>
      <c r="AD14" s="8"/>
      <c r="AE14" s="7">
        <f>AA14-AC14</f>
        <v>82</v>
      </c>
      <c r="AF14" s="8"/>
      <c r="AG14" s="7">
        <v>39</v>
      </c>
      <c r="AH14" s="8"/>
      <c r="AI14" s="7">
        <v>94</v>
      </c>
      <c r="AJ14" s="8"/>
      <c r="AK14" s="7">
        <f>AA14-AI14</f>
        <v>8</v>
      </c>
      <c r="AL14" s="9"/>
    </row>
    <row r="15" spans="1:38" s="10" customFormat="1" ht="15" customHeight="1">
      <c r="A15" s="5"/>
      <c r="B15" s="6" t="s">
        <v>83</v>
      </c>
      <c r="C15" s="7">
        <v>7</v>
      </c>
      <c r="D15" s="7">
        <v>9</v>
      </c>
      <c r="E15" s="7">
        <v>5</v>
      </c>
      <c r="F15" s="7">
        <v>8</v>
      </c>
      <c r="G15" s="7">
        <v>7</v>
      </c>
      <c r="H15" s="7">
        <v>11</v>
      </c>
      <c r="I15" s="7">
        <v>7</v>
      </c>
      <c r="J15" s="7">
        <v>5</v>
      </c>
      <c r="K15" s="7">
        <v>7</v>
      </c>
      <c r="L15" s="8"/>
      <c r="M15" s="7">
        <f>SUM(C15:K15)</f>
        <v>66</v>
      </c>
      <c r="N15" s="8"/>
      <c r="O15" s="7">
        <v>6</v>
      </c>
      <c r="P15" s="7">
        <v>6</v>
      </c>
      <c r="Q15" s="7">
        <v>7</v>
      </c>
      <c r="R15" s="7">
        <v>7</v>
      </c>
      <c r="S15" s="7">
        <v>8</v>
      </c>
      <c r="T15" s="7">
        <v>7</v>
      </c>
      <c r="U15" s="7">
        <v>8</v>
      </c>
      <c r="V15" s="7">
        <v>5</v>
      </c>
      <c r="W15" s="7">
        <v>6</v>
      </c>
      <c r="X15" s="8"/>
      <c r="Y15" s="7">
        <f>SUM(O15:W15)</f>
        <v>60</v>
      </c>
      <c r="Z15" s="8"/>
      <c r="AA15" s="7">
        <f>M15+Y15</f>
        <v>126</v>
      </c>
      <c r="AB15" s="8"/>
      <c r="AC15" s="7">
        <f>-2+3.5+9+8+8+8+8</f>
        <v>42.5</v>
      </c>
      <c r="AD15" s="8"/>
      <c r="AE15" s="7">
        <f>AA15-AC15</f>
        <v>83.5</v>
      </c>
      <c r="AF15" s="8"/>
      <c r="AG15" s="7">
        <v>48</v>
      </c>
      <c r="AH15" s="8"/>
      <c r="AI15" s="7">
        <v>120</v>
      </c>
      <c r="AJ15" s="8"/>
      <c r="AK15" s="7">
        <f>AA15-AI15</f>
        <v>6</v>
      </c>
      <c r="AL15" s="9"/>
    </row>
    <row r="16" spans="1:38" s="10" customFormat="1" ht="6.75" customHeight="1">
      <c r="A16" s="5"/>
      <c r="B16" s="1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 t="s">
        <v>37</v>
      </c>
      <c r="AF16" s="8"/>
      <c r="AG16" s="8"/>
      <c r="AH16" s="8"/>
      <c r="AI16" s="8"/>
      <c r="AJ16" s="8"/>
      <c r="AK16" s="8" t="s">
        <v>37</v>
      </c>
      <c r="AL16" s="9"/>
    </row>
    <row r="17" spans="1:38" s="10" customFormat="1" ht="15" customHeight="1">
      <c r="A17" s="5"/>
      <c r="B17" s="6" t="s">
        <v>84</v>
      </c>
      <c r="C17" s="7">
        <v>7</v>
      </c>
      <c r="D17" s="7">
        <v>7</v>
      </c>
      <c r="E17" s="7">
        <v>6</v>
      </c>
      <c r="F17" s="7">
        <v>9</v>
      </c>
      <c r="G17" s="7">
        <v>9</v>
      </c>
      <c r="H17" s="7">
        <v>7</v>
      </c>
      <c r="I17" s="7">
        <v>7</v>
      </c>
      <c r="J17" s="7">
        <v>5</v>
      </c>
      <c r="K17" s="7">
        <v>5</v>
      </c>
      <c r="L17" s="8"/>
      <c r="M17" s="7">
        <f>SUM(C17:K17)</f>
        <v>62</v>
      </c>
      <c r="N17" s="8"/>
      <c r="O17" s="7">
        <v>8</v>
      </c>
      <c r="P17" s="7">
        <v>7</v>
      </c>
      <c r="Q17" s="7">
        <v>5</v>
      </c>
      <c r="R17" s="7">
        <v>5</v>
      </c>
      <c r="S17" s="7">
        <v>7</v>
      </c>
      <c r="T17" s="7">
        <v>4</v>
      </c>
      <c r="U17" s="7">
        <v>7</v>
      </c>
      <c r="V17" s="7">
        <v>3</v>
      </c>
      <c r="W17" s="7">
        <v>9</v>
      </c>
      <c r="X17" s="8"/>
      <c r="Y17" s="7">
        <f>SUM(O17:W17)</f>
        <v>55</v>
      </c>
      <c r="Z17" s="8"/>
      <c r="AA17" s="7">
        <f>M17+Y17</f>
        <v>117</v>
      </c>
      <c r="AB17" s="8"/>
      <c r="AC17" s="7">
        <f>-1+7+3.5+9+8+8</f>
        <v>34.5</v>
      </c>
      <c r="AD17" s="8"/>
      <c r="AE17" s="7">
        <f>AA17-AC17</f>
        <v>82.5</v>
      </c>
      <c r="AF17" s="8"/>
      <c r="AG17" s="7">
        <v>43</v>
      </c>
      <c r="AH17" s="8"/>
      <c r="AI17" s="7">
        <v>110</v>
      </c>
      <c r="AJ17" s="8"/>
      <c r="AK17" s="7">
        <f>AA17-AI17</f>
        <v>7</v>
      </c>
      <c r="AL17" s="9"/>
    </row>
    <row r="18" spans="1:38" s="10" customFormat="1" ht="15" customHeight="1">
      <c r="A18" s="5"/>
      <c r="B18" s="6" t="s">
        <v>85</v>
      </c>
      <c r="C18" s="7">
        <v>5</v>
      </c>
      <c r="D18" s="7">
        <v>6</v>
      </c>
      <c r="E18" s="7">
        <v>4</v>
      </c>
      <c r="F18" s="7">
        <v>6</v>
      </c>
      <c r="G18" s="7">
        <v>5</v>
      </c>
      <c r="H18" s="7">
        <v>5</v>
      </c>
      <c r="I18" s="7">
        <v>6</v>
      </c>
      <c r="J18" s="11">
        <v>2</v>
      </c>
      <c r="K18" s="7">
        <v>5</v>
      </c>
      <c r="L18" s="8"/>
      <c r="M18" s="7">
        <f>SUM(C18:K18)</f>
        <v>44</v>
      </c>
      <c r="N18" s="8"/>
      <c r="O18" s="7">
        <v>6</v>
      </c>
      <c r="P18" s="7">
        <v>4</v>
      </c>
      <c r="Q18" s="7">
        <v>5</v>
      </c>
      <c r="R18" s="7">
        <v>6</v>
      </c>
      <c r="S18" s="7">
        <v>7</v>
      </c>
      <c r="T18" s="7">
        <v>4</v>
      </c>
      <c r="U18" s="7">
        <v>6</v>
      </c>
      <c r="V18" s="7">
        <v>5</v>
      </c>
      <c r="W18" s="7">
        <v>6</v>
      </c>
      <c r="X18" s="8"/>
      <c r="Y18" s="7">
        <f>SUM(O18:W18)</f>
        <v>49</v>
      </c>
      <c r="Z18" s="8"/>
      <c r="AA18" s="7">
        <f>M18+Y18</f>
        <v>93</v>
      </c>
      <c r="AB18" s="8"/>
      <c r="AC18" s="7">
        <f>6+7</f>
        <v>13</v>
      </c>
      <c r="AD18" s="8"/>
      <c r="AE18" s="7">
        <f>AA18-AC18</f>
        <v>80</v>
      </c>
      <c r="AF18" s="8"/>
      <c r="AG18" s="7">
        <v>33</v>
      </c>
      <c r="AH18" s="8"/>
      <c r="AI18" s="7">
        <v>92</v>
      </c>
      <c r="AJ18" s="8"/>
      <c r="AK18" s="7">
        <f>AA18-AI18</f>
        <v>1</v>
      </c>
      <c r="AL18" s="9"/>
    </row>
    <row r="19" spans="1:38" s="10" customFormat="1" ht="15" customHeight="1">
      <c r="A19" s="5"/>
      <c r="B19" s="6" t="s">
        <v>86</v>
      </c>
      <c r="C19" s="7">
        <v>6</v>
      </c>
      <c r="D19" s="7">
        <v>6</v>
      </c>
      <c r="E19" s="7">
        <v>4</v>
      </c>
      <c r="F19" s="7">
        <v>5</v>
      </c>
      <c r="G19" s="7">
        <v>5</v>
      </c>
      <c r="H19" s="7">
        <v>6</v>
      </c>
      <c r="I19" s="7">
        <v>5</v>
      </c>
      <c r="J19" s="7">
        <v>4</v>
      </c>
      <c r="K19" s="7">
        <v>5</v>
      </c>
      <c r="L19" s="8"/>
      <c r="M19" s="7">
        <f>SUM(C19:K19)</f>
        <v>46</v>
      </c>
      <c r="N19" s="8"/>
      <c r="O19" s="7">
        <v>6</v>
      </c>
      <c r="P19" s="11">
        <v>3</v>
      </c>
      <c r="Q19" s="7">
        <v>5</v>
      </c>
      <c r="R19" s="7">
        <v>5</v>
      </c>
      <c r="S19" s="7">
        <v>4</v>
      </c>
      <c r="T19" s="11">
        <v>1</v>
      </c>
      <c r="U19" s="7">
        <v>6</v>
      </c>
      <c r="V19" s="7">
        <v>5</v>
      </c>
      <c r="W19" s="7">
        <v>6</v>
      </c>
      <c r="X19" s="8"/>
      <c r="Y19" s="7">
        <f>SUM(O19:W19)</f>
        <v>41</v>
      </c>
      <c r="Z19" s="8"/>
      <c r="AA19" s="7">
        <f>M19+Y19</f>
        <v>87</v>
      </c>
      <c r="AB19" s="8"/>
      <c r="AC19" s="7">
        <f>-1+6+3</f>
        <v>8</v>
      </c>
      <c r="AD19" s="8"/>
      <c r="AE19" s="7">
        <f>AA19-AC19</f>
        <v>79</v>
      </c>
      <c r="AF19" s="8"/>
      <c r="AG19" s="7">
        <v>33</v>
      </c>
      <c r="AH19" s="8"/>
      <c r="AI19" s="7">
        <v>88</v>
      </c>
      <c r="AJ19" s="8"/>
      <c r="AK19" s="7">
        <f>AA19-AI19</f>
        <v>-1</v>
      </c>
      <c r="AL19" s="9"/>
    </row>
    <row r="20" spans="1:38" s="10" customFormat="1" ht="15" customHeight="1">
      <c r="A20" s="5"/>
      <c r="B20" s="6" t="s">
        <v>87</v>
      </c>
      <c r="C20" s="7">
        <v>5</v>
      </c>
      <c r="D20" s="7">
        <v>6</v>
      </c>
      <c r="E20" s="7">
        <v>4</v>
      </c>
      <c r="F20" s="7">
        <v>7</v>
      </c>
      <c r="G20" s="7">
        <v>6</v>
      </c>
      <c r="H20" s="7">
        <v>5</v>
      </c>
      <c r="I20" s="7">
        <v>5</v>
      </c>
      <c r="J20" s="7">
        <v>4</v>
      </c>
      <c r="K20" s="7">
        <v>7</v>
      </c>
      <c r="L20" s="8"/>
      <c r="M20" s="7">
        <f>SUM(C20:K20)</f>
        <v>49</v>
      </c>
      <c r="N20" s="8"/>
      <c r="O20" s="7">
        <v>4</v>
      </c>
      <c r="P20" s="7">
        <v>4</v>
      </c>
      <c r="Q20" s="7">
        <v>5</v>
      </c>
      <c r="R20" s="7">
        <v>5</v>
      </c>
      <c r="S20" s="7">
        <v>4</v>
      </c>
      <c r="T20" s="7">
        <v>4</v>
      </c>
      <c r="U20" s="7">
        <v>6</v>
      </c>
      <c r="V20" s="7">
        <v>4</v>
      </c>
      <c r="W20" s="7">
        <v>7</v>
      </c>
      <c r="X20" s="8"/>
      <c r="Y20" s="7">
        <f>SUM(O20:W20)</f>
        <v>43</v>
      </c>
      <c r="Z20" s="8"/>
      <c r="AA20" s="7">
        <f>M20+Y20</f>
        <v>92</v>
      </c>
      <c r="AB20" s="8"/>
      <c r="AC20" s="7">
        <f>-1+7+7</f>
        <v>13</v>
      </c>
      <c r="AD20" s="8"/>
      <c r="AE20" s="7">
        <f>AA20-AC20</f>
        <v>79</v>
      </c>
      <c r="AF20" s="8"/>
      <c r="AG20" s="7">
        <v>36</v>
      </c>
      <c r="AH20" s="8"/>
      <c r="AI20" s="7">
        <v>90</v>
      </c>
      <c r="AJ20" s="8"/>
      <c r="AK20" s="7">
        <f>AA20-AI20</f>
        <v>2</v>
      </c>
      <c r="AL20" s="9"/>
    </row>
    <row r="21" spans="1:38" s="10" customFormat="1" ht="6.75" customHeight="1">
      <c r="A21" s="5"/>
      <c r="B21" s="1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 t="s">
        <v>37</v>
      </c>
      <c r="AF21" s="8"/>
      <c r="AG21" s="8"/>
      <c r="AH21" s="8"/>
      <c r="AI21" s="8"/>
      <c r="AJ21" s="8"/>
      <c r="AK21" s="8" t="s">
        <v>37</v>
      </c>
      <c r="AL21" s="9"/>
    </row>
    <row r="22" spans="1:38" s="10" customFormat="1" ht="15" customHeight="1">
      <c r="A22" s="5"/>
      <c r="B22" s="6" t="s">
        <v>88</v>
      </c>
      <c r="C22" s="7">
        <v>7</v>
      </c>
      <c r="D22" s="7">
        <v>8</v>
      </c>
      <c r="E22" s="7">
        <v>4</v>
      </c>
      <c r="F22" s="7">
        <v>8</v>
      </c>
      <c r="G22" s="7">
        <v>7</v>
      </c>
      <c r="H22" s="7">
        <v>5</v>
      </c>
      <c r="I22" s="7">
        <v>5</v>
      </c>
      <c r="J22" s="7">
        <v>5</v>
      </c>
      <c r="K22" s="7">
        <v>7</v>
      </c>
      <c r="L22" s="8"/>
      <c r="M22" s="7">
        <f>SUM(C22:K22)</f>
        <v>56</v>
      </c>
      <c r="N22" s="8"/>
      <c r="O22" s="7">
        <v>5</v>
      </c>
      <c r="P22" s="7">
        <v>4</v>
      </c>
      <c r="Q22" s="7">
        <v>8</v>
      </c>
      <c r="R22" s="7">
        <v>7</v>
      </c>
      <c r="S22" s="7">
        <v>5</v>
      </c>
      <c r="T22" s="7">
        <v>5</v>
      </c>
      <c r="U22" s="7">
        <v>10</v>
      </c>
      <c r="V22" s="7">
        <v>7</v>
      </c>
      <c r="W22" s="7">
        <v>5</v>
      </c>
      <c r="X22" s="8"/>
      <c r="Y22" s="7">
        <f>SUM(O22:W22)</f>
        <v>56</v>
      </c>
      <c r="Z22" s="8"/>
      <c r="AA22" s="7">
        <f>M22+Y22</f>
        <v>112</v>
      </c>
      <c r="AB22" s="8"/>
      <c r="AC22" s="7">
        <f>-1+10+8+8+8</f>
        <v>33</v>
      </c>
      <c r="AD22" s="8"/>
      <c r="AE22" s="7">
        <f>AA22-AC22</f>
        <v>79</v>
      </c>
      <c r="AF22" s="8"/>
      <c r="AG22" s="7">
        <v>44</v>
      </c>
      <c r="AH22" s="8"/>
      <c r="AI22" s="7">
        <v>103</v>
      </c>
      <c r="AJ22" s="8"/>
      <c r="AK22" s="7">
        <f>AA22-AI22</f>
        <v>9</v>
      </c>
      <c r="AL22" s="9"/>
    </row>
    <row r="23" spans="1:38" s="10" customFormat="1" ht="15" customHeight="1">
      <c r="A23" s="5"/>
      <c r="B23" s="6" t="s">
        <v>89</v>
      </c>
      <c r="C23" s="7">
        <v>6</v>
      </c>
      <c r="D23" s="7">
        <v>8</v>
      </c>
      <c r="E23" s="7">
        <v>3</v>
      </c>
      <c r="F23" s="7">
        <v>8</v>
      </c>
      <c r="G23" s="7">
        <v>5</v>
      </c>
      <c r="H23" s="7">
        <v>6</v>
      </c>
      <c r="I23" s="7">
        <v>6</v>
      </c>
      <c r="J23" s="7">
        <v>3</v>
      </c>
      <c r="K23" s="7">
        <v>5</v>
      </c>
      <c r="L23" s="8"/>
      <c r="M23" s="7">
        <f>SUM(C23:K23)</f>
        <v>50</v>
      </c>
      <c r="N23" s="8"/>
      <c r="O23" s="7">
        <v>6</v>
      </c>
      <c r="P23" s="7">
        <v>4</v>
      </c>
      <c r="Q23" s="11">
        <v>4</v>
      </c>
      <c r="R23" s="7">
        <v>5</v>
      </c>
      <c r="S23" s="7">
        <v>6</v>
      </c>
      <c r="T23" s="7">
        <v>4</v>
      </c>
      <c r="U23" s="7">
        <v>6</v>
      </c>
      <c r="V23" s="7">
        <v>4</v>
      </c>
      <c r="W23" s="7">
        <v>6</v>
      </c>
      <c r="X23" s="8"/>
      <c r="Y23" s="7">
        <f>SUM(O23:W23)</f>
        <v>45</v>
      </c>
      <c r="Z23" s="8"/>
      <c r="AA23" s="7">
        <f>M23+Y23</f>
        <v>95</v>
      </c>
      <c r="AB23" s="8"/>
      <c r="AC23" s="7">
        <f>2+8+8</f>
        <v>18</v>
      </c>
      <c r="AD23" s="8"/>
      <c r="AE23" s="7">
        <f>AA23-AC23</f>
        <v>77</v>
      </c>
      <c r="AF23" s="8"/>
      <c r="AG23" s="7">
        <v>37</v>
      </c>
      <c r="AH23" s="8"/>
      <c r="AI23" s="7">
        <v>88</v>
      </c>
      <c r="AJ23" s="8"/>
      <c r="AK23" s="7">
        <f>AA23-AI23</f>
        <v>7</v>
      </c>
      <c r="AL23" s="9"/>
    </row>
    <row r="24" spans="1:38" s="10" customFormat="1" ht="15" customHeight="1">
      <c r="A24" s="5"/>
      <c r="B24" s="6" t="s">
        <v>90</v>
      </c>
      <c r="C24" s="7">
        <v>6</v>
      </c>
      <c r="D24" s="7">
        <v>7</v>
      </c>
      <c r="E24" s="7">
        <v>5</v>
      </c>
      <c r="F24" s="7">
        <v>8</v>
      </c>
      <c r="G24" s="7">
        <v>6</v>
      </c>
      <c r="H24" s="7">
        <v>4</v>
      </c>
      <c r="I24" s="7">
        <v>5</v>
      </c>
      <c r="J24" s="7">
        <v>3</v>
      </c>
      <c r="K24" s="7">
        <v>6</v>
      </c>
      <c r="L24" s="8"/>
      <c r="M24" s="7">
        <f>SUM(C24:K24)</f>
        <v>50</v>
      </c>
      <c r="N24" s="8"/>
      <c r="O24" s="7">
        <v>5</v>
      </c>
      <c r="P24" s="7">
        <v>4</v>
      </c>
      <c r="Q24" s="7">
        <v>7</v>
      </c>
      <c r="R24" s="7">
        <v>5</v>
      </c>
      <c r="S24" s="7">
        <v>7</v>
      </c>
      <c r="T24" s="7">
        <v>3</v>
      </c>
      <c r="U24" s="7">
        <v>7</v>
      </c>
      <c r="V24" s="7">
        <v>3</v>
      </c>
      <c r="W24" s="7">
        <v>5</v>
      </c>
      <c r="X24" s="8"/>
      <c r="Y24" s="7">
        <f>SUM(O24:W24)</f>
        <v>46</v>
      </c>
      <c r="Z24" s="8"/>
      <c r="AA24" s="7">
        <f>M24+Y24</f>
        <v>96</v>
      </c>
      <c r="AB24" s="8"/>
      <c r="AC24" s="7">
        <f>-2+3.5+8+7</f>
        <v>16.5</v>
      </c>
      <c r="AD24" s="8"/>
      <c r="AE24" s="7">
        <f>AA24-AC24</f>
        <v>79.5</v>
      </c>
      <c r="AF24" s="8"/>
      <c r="AG24" s="7">
        <v>34</v>
      </c>
      <c r="AH24" s="8"/>
      <c r="AI24" s="7">
        <v>92</v>
      </c>
      <c r="AJ24" s="8"/>
      <c r="AK24" s="7">
        <f>AA24-AI24</f>
        <v>4</v>
      </c>
      <c r="AL24" s="9"/>
    </row>
    <row r="25" spans="1:38" s="10" customFormat="1" ht="15" customHeight="1">
      <c r="A25" s="5"/>
      <c r="B25" s="6" t="s">
        <v>91</v>
      </c>
      <c r="C25" s="7">
        <v>6</v>
      </c>
      <c r="D25" s="7">
        <v>6</v>
      </c>
      <c r="E25" s="7">
        <v>3</v>
      </c>
      <c r="F25" s="7">
        <v>5</v>
      </c>
      <c r="G25" s="7">
        <v>5</v>
      </c>
      <c r="H25" s="7">
        <v>4</v>
      </c>
      <c r="I25" s="7">
        <v>4</v>
      </c>
      <c r="J25" s="7">
        <v>5</v>
      </c>
      <c r="K25" s="7">
        <v>5</v>
      </c>
      <c r="L25" s="8"/>
      <c r="M25" s="7">
        <f>SUM(C25:K25)</f>
        <v>43</v>
      </c>
      <c r="N25" s="8"/>
      <c r="O25" s="11">
        <v>3</v>
      </c>
      <c r="P25" s="7">
        <v>5</v>
      </c>
      <c r="Q25" s="7">
        <v>6</v>
      </c>
      <c r="R25" s="7">
        <v>7</v>
      </c>
      <c r="S25" s="7">
        <v>4</v>
      </c>
      <c r="T25" s="7">
        <v>3</v>
      </c>
      <c r="U25" s="7">
        <v>8</v>
      </c>
      <c r="V25" s="7">
        <v>3</v>
      </c>
      <c r="W25" s="7">
        <v>6</v>
      </c>
      <c r="X25" s="8"/>
      <c r="Y25" s="7">
        <f>SUM(O25:W25)</f>
        <v>45</v>
      </c>
      <c r="Z25" s="8"/>
      <c r="AA25" s="7">
        <f>M25+Y25</f>
        <v>88</v>
      </c>
      <c r="AB25" s="8"/>
      <c r="AC25" s="7">
        <f>3.5+8</f>
        <v>11.5</v>
      </c>
      <c r="AD25" s="8"/>
      <c r="AE25" s="7">
        <f>AA25-AC25</f>
        <v>76.5</v>
      </c>
      <c r="AF25" s="8"/>
      <c r="AG25" s="7">
        <v>32</v>
      </c>
      <c r="AH25" s="8"/>
      <c r="AI25" s="7">
        <v>95</v>
      </c>
      <c r="AJ25" s="8"/>
      <c r="AK25" s="7">
        <f>AA25-AI25</f>
        <v>-7</v>
      </c>
      <c r="AL25" s="9"/>
    </row>
    <row r="26" spans="1:38" s="10" customFormat="1" ht="6.75" customHeight="1">
      <c r="A26" s="5"/>
      <c r="B26" s="1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9"/>
    </row>
    <row r="27" spans="1:38" s="10" customFormat="1" ht="15" customHeight="1">
      <c r="A27" s="5"/>
      <c r="B27" s="6" t="s">
        <v>92</v>
      </c>
      <c r="C27" s="7">
        <v>8</v>
      </c>
      <c r="D27" s="7">
        <v>13</v>
      </c>
      <c r="E27" s="7">
        <v>5</v>
      </c>
      <c r="F27" s="7">
        <v>11</v>
      </c>
      <c r="G27" s="7">
        <v>6</v>
      </c>
      <c r="H27" s="7">
        <v>11</v>
      </c>
      <c r="I27" s="7">
        <v>5</v>
      </c>
      <c r="J27" s="7">
        <v>5</v>
      </c>
      <c r="K27" s="7">
        <v>6</v>
      </c>
      <c r="L27" s="8"/>
      <c r="M27" s="7">
        <f>SUM(C27:K27)</f>
        <v>70</v>
      </c>
      <c r="N27" s="8"/>
      <c r="O27" s="7">
        <v>6</v>
      </c>
      <c r="P27" s="7">
        <v>6</v>
      </c>
      <c r="Q27" s="7">
        <v>10</v>
      </c>
      <c r="R27" s="7">
        <v>7</v>
      </c>
      <c r="S27" s="7">
        <v>6</v>
      </c>
      <c r="T27" s="7">
        <v>6</v>
      </c>
      <c r="U27" s="7">
        <v>10</v>
      </c>
      <c r="V27" s="7">
        <v>5</v>
      </c>
      <c r="W27" s="7">
        <v>8</v>
      </c>
      <c r="X27" s="8"/>
      <c r="Y27" s="7">
        <f>SUM(O27:W27)</f>
        <v>64</v>
      </c>
      <c r="Z27" s="8"/>
      <c r="AA27" s="7">
        <f>M27+Y27</f>
        <v>134</v>
      </c>
      <c r="AB27" s="8"/>
      <c r="AC27" s="7">
        <f>1+8+10+10+8+8+10</f>
        <v>55</v>
      </c>
      <c r="AD27" s="8"/>
      <c r="AE27" s="7">
        <f>AA27-AC27</f>
        <v>79</v>
      </c>
      <c r="AF27" s="8"/>
      <c r="AG27" s="7">
        <v>39</v>
      </c>
      <c r="AH27" s="8"/>
      <c r="AI27" s="7">
        <v>140</v>
      </c>
      <c r="AJ27" s="8"/>
      <c r="AK27" s="7">
        <f>AA27-AI27</f>
        <v>-6</v>
      </c>
      <c r="AL27" s="9"/>
    </row>
    <row r="28" spans="1:38" s="10" customFormat="1" ht="15" customHeight="1">
      <c r="A28" s="5"/>
      <c r="B28" s="6" t="s">
        <v>93</v>
      </c>
      <c r="C28" s="7">
        <v>6</v>
      </c>
      <c r="D28" s="7">
        <v>6</v>
      </c>
      <c r="E28" s="7">
        <v>4</v>
      </c>
      <c r="F28" s="7">
        <v>6</v>
      </c>
      <c r="G28" s="7">
        <v>6</v>
      </c>
      <c r="H28" s="7">
        <v>5</v>
      </c>
      <c r="I28" s="7">
        <v>6</v>
      </c>
      <c r="J28" s="7">
        <v>5</v>
      </c>
      <c r="K28" s="7">
        <v>6</v>
      </c>
      <c r="L28" s="8"/>
      <c r="M28" s="7">
        <f>SUM(C28:K28)</f>
        <v>50</v>
      </c>
      <c r="N28" s="8"/>
      <c r="O28" s="7">
        <v>5</v>
      </c>
      <c r="P28" s="7">
        <v>5</v>
      </c>
      <c r="Q28" s="7">
        <v>5</v>
      </c>
      <c r="R28" s="7">
        <v>6</v>
      </c>
      <c r="S28" s="7">
        <v>5</v>
      </c>
      <c r="T28" s="7">
        <v>4</v>
      </c>
      <c r="U28" s="7">
        <v>7</v>
      </c>
      <c r="V28" s="7">
        <v>4</v>
      </c>
      <c r="W28" s="7">
        <v>6</v>
      </c>
      <c r="X28" s="8"/>
      <c r="Y28" s="7">
        <f>SUM(O28:W28)</f>
        <v>47</v>
      </c>
      <c r="Z28" s="8"/>
      <c r="AA28" s="7">
        <f>M28+Y28</f>
        <v>97</v>
      </c>
      <c r="AB28" s="8"/>
      <c r="AC28" s="7">
        <f>-1+7+6+3</f>
        <v>15</v>
      </c>
      <c r="AD28" s="8"/>
      <c r="AE28" s="7">
        <f>AA28-AC28</f>
        <v>82</v>
      </c>
      <c r="AF28" s="8"/>
      <c r="AG28" s="7">
        <v>31</v>
      </c>
      <c r="AH28" s="8"/>
      <c r="AI28" s="7">
        <v>95</v>
      </c>
      <c r="AJ28" s="8"/>
      <c r="AK28" s="7">
        <f>AA28-AI28</f>
        <v>2</v>
      </c>
      <c r="AL28" s="9"/>
    </row>
    <row r="29" spans="1:38" s="10" customFormat="1" ht="15" customHeight="1">
      <c r="A29" s="5"/>
      <c r="B29" s="6" t="s">
        <v>94</v>
      </c>
      <c r="C29" s="7">
        <v>5</v>
      </c>
      <c r="D29" s="7">
        <v>6</v>
      </c>
      <c r="E29" s="7">
        <v>6</v>
      </c>
      <c r="F29" s="7">
        <v>6</v>
      </c>
      <c r="G29" s="7">
        <v>6</v>
      </c>
      <c r="H29" s="7">
        <v>7</v>
      </c>
      <c r="I29" s="7">
        <v>6</v>
      </c>
      <c r="J29" s="7">
        <v>4</v>
      </c>
      <c r="K29" s="7">
        <v>5</v>
      </c>
      <c r="L29" s="8"/>
      <c r="M29" s="7">
        <f>SUM(C29:K29)</f>
        <v>51</v>
      </c>
      <c r="N29" s="8"/>
      <c r="O29" s="7">
        <v>4</v>
      </c>
      <c r="P29" s="7">
        <v>5</v>
      </c>
      <c r="Q29" s="7">
        <v>6</v>
      </c>
      <c r="R29" s="7">
        <v>10</v>
      </c>
      <c r="S29" s="7">
        <v>4</v>
      </c>
      <c r="T29" s="7">
        <v>4</v>
      </c>
      <c r="U29" s="7">
        <v>6</v>
      </c>
      <c r="V29" s="7">
        <v>4</v>
      </c>
      <c r="W29" s="7">
        <v>6</v>
      </c>
      <c r="X29" s="8"/>
      <c r="Y29" s="7">
        <f>SUM(O29:W29)</f>
        <v>49</v>
      </c>
      <c r="Z29" s="8"/>
      <c r="AA29" s="7">
        <f>M29+Y29</f>
        <v>100</v>
      </c>
      <c r="AB29" s="8"/>
      <c r="AC29" s="7">
        <f>2+3+7+10</f>
        <v>22</v>
      </c>
      <c r="AD29" s="8"/>
      <c r="AE29" s="7">
        <f>AA29-AC29</f>
        <v>78</v>
      </c>
      <c r="AF29" s="8"/>
      <c r="AG29" s="7">
        <v>37</v>
      </c>
      <c r="AH29" s="8"/>
      <c r="AI29" s="7">
        <v>95</v>
      </c>
      <c r="AJ29" s="8"/>
      <c r="AK29" s="7">
        <f>AA29-AI29</f>
        <v>5</v>
      </c>
      <c r="AL29" s="9"/>
    </row>
    <row r="30" spans="1:38" s="10" customFormat="1" ht="15" customHeight="1">
      <c r="A30" s="5"/>
      <c r="B30" s="6" t="s">
        <v>95</v>
      </c>
      <c r="C30" s="7">
        <v>7</v>
      </c>
      <c r="D30" s="7">
        <v>6</v>
      </c>
      <c r="E30" s="7">
        <v>6</v>
      </c>
      <c r="F30" s="7">
        <v>6</v>
      </c>
      <c r="G30" s="7">
        <v>7</v>
      </c>
      <c r="H30" s="7">
        <v>6</v>
      </c>
      <c r="I30" s="7">
        <v>7</v>
      </c>
      <c r="J30" s="7">
        <v>7</v>
      </c>
      <c r="K30" s="7">
        <v>6</v>
      </c>
      <c r="L30" s="8"/>
      <c r="M30" s="7">
        <f>SUM(C30:K30)</f>
        <v>58</v>
      </c>
      <c r="N30" s="8"/>
      <c r="O30" s="7">
        <v>5</v>
      </c>
      <c r="P30" s="7">
        <v>5</v>
      </c>
      <c r="Q30" s="7">
        <v>6</v>
      </c>
      <c r="R30" s="7">
        <v>7</v>
      </c>
      <c r="S30" s="7">
        <v>5</v>
      </c>
      <c r="T30" s="7">
        <v>5</v>
      </c>
      <c r="U30" s="7">
        <v>7</v>
      </c>
      <c r="V30" s="7">
        <v>4</v>
      </c>
      <c r="W30" s="7">
        <v>6</v>
      </c>
      <c r="X30" s="8"/>
      <c r="Y30" s="7">
        <f>SUM(O30:W30)</f>
        <v>50</v>
      </c>
      <c r="Z30" s="8"/>
      <c r="AA30" s="7">
        <f>M30+Y30</f>
        <v>108</v>
      </c>
      <c r="AB30" s="8"/>
      <c r="AC30" s="7">
        <f>7+7+7+3.5</f>
        <v>24.5</v>
      </c>
      <c r="AD30" s="8"/>
      <c r="AE30" s="7">
        <f>AA30-AC30</f>
        <v>83.5</v>
      </c>
      <c r="AF30" s="8"/>
      <c r="AG30" s="7">
        <v>38</v>
      </c>
      <c r="AH30" s="8"/>
      <c r="AI30" s="7">
        <v>110</v>
      </c>
      <c r="AJ30" s="8"/>
      <c r="AK30" s="7">
        <f>AA30-AI30</f>
        <v>-2</v>
      </c>
      <c r="AL30" s="9"/>
    </row>
    <row r="31" spans="1:38" s="10" customFormat="1" ht="6.75" customHeight="1">
      <c r="A31" s="5"/>
      <c r="B31" s="1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 t="s">
        <v>37</v>
      </c>
      <c r="AF31" s="8"/>
      <c r="AG31" s="8"/>
      <c r="AH31" s="8"/>
      <c r="AI31" s="8"/>
      <c r="AJ31" s="8"/>
      <c r="AK31" s="8" t="s">
        <v>37</v>
      </c>
      <c r="AL31" s="9"/>
    </row>
    <row r="32" spans="1:38" s="10" customFormat="1" ht="15" customHeight="1">
      <c r="A32" s="5"/>
      <c r="B32" s="6" t="s">
        <v>96</v>
      </c>
      <c r="C32" s="7">
        <v>5</v>
      </c>
      <c r="D32" s="7">
        <v>5</v>
      </c>
      <c r="E32" s="7">
        <v>4</v>
      </c>
      <c r="F32" s="7">
        <v>6</v>
      </c>
      <c r="G32" s="7">
        <v>6</v>
      </c>
      <c r="H32" s="7">
        <v>6</v>
      </c>
      <c r="I32" s="7">
        <v>4</v>
      </c>
      <c r="J32" s="7">
        <v>5</v>
      </c>
      <c r="K32" s="7">
        <v>5</v>
      </c>
      <c r="L32" s="8"/>
      <c r="M32" s="7">
        <f>SUM(C32:K32)</f>
        <v>46</v>
      </c>
      <c r="N32" s="8"/>
      <c r="O32" s="7">
        <v>6</v>
      </c>
      <c r="P32" s="7">
        <v>6</v>
      </c>
      <c r="Q32" s="7">
        <v>6</v>
      </c>
      <c r="R32" s="7">
        <v>6</v>
      </c>
      <c r="S32" s="7">
        <v>7</v>
      </c>
      <c r="T32" s="7">
        <v>3</v>
      </c>
      <c r="U32" s="7">
        <v>7</v>
      </c>
      <c r="V32" s="7">
        <v>4</v>
      </c>
      <c r="W32" s="7">
        <v>7</v>
      </c>
      <c r="X32" s="8"/>
      <c r="Y32" s="7">
        <f>SUM(O32:W32)</f>
        <v>52</v>
      </c>
      <c r="Z32" s="8"/>
      <c r="AA32" s="7">
        <f>M32+Y32</f>
        <v>98</v>
      </c>
      <c r="AB32" s="8"/>
      <c r="AC32" s="7">
        <f>3+7+7</f>
        <v>17</v>
      </c>
      <c r="AD32" s="8"/>
      <c r="AE32" s="7">
        <f>AA32-AC32</f>
        <v>81</v>
      </c>
      <c r="AF32" s="8"/>
      <c r="AG32" s="7" t="s">
        <v>97</v>
      </c>
      <c r="AH32" s="8"/>
      <c r="AI32" s="7">
        <v>98</v>
      </c>
      <c r="AJ32" s="8"/>
      <c r="AK32" s="7">
        <f>AA32-AI32</f>
        <v>0</v>
      </c>
      <c r="AL32" s="9"/>
    </row>
    <row r="33" spans="1:38" s="10" customFormat="1" ht="15" customHeight="1">
      <c r="A33" s="5"/>
      <c r="B33" s="6" t="s">
        <v>98</v>
      </c>
      <c r="C33" s="7">
        <v>5</v>
      </c>
      <c r="D33" s="7">
        <v>7</v>
      </c>
      <c r="E33" s="7">
        <v>4</v>
      </c>
      <c r="F33" s="7">
        <v>7</v>
      </c>
      <c r="G33" s="7">
        <v>7</v>
      </c>
      <c r="H33" s="7">
        <v>5</v>
      </c>
      <c r="I33" s="7">
        <v>4</v>
      </c>
      <c r="J33" s="7">
        <v>3</v>
      </c>
      <c r="K33" s="7">
        <v>6</v>
      </c>
      <c r="L33" s="8"/>
      <c r="M33" s="7">
        <f>SUM(C33:K33)</f>
        <v>48</v>
      </c>
      <c r="N33" s="8"/>
      <c r="O33" s="7">
        <v>6</v>
      </c>
      <c r="P33" s="7">
        <v>4</v>
      </c>
      <c r="Q33" s="7">
        <v>6</v>
      </c>
      <c r="R33" s="7">
        <v>5</v>
      </c>
      <c r="S33" s="7">
        <v>7</v>
      </c>
      <c r="T33" s="7">
        <v>5</v>
      </c>
      <c r="U33" s="7">
        <v>6</v>
      </c>
      <c r="V33" s="7">
        <v>6</v>
      </c>
      <c r="W33" s="7">
        <v>8</v>
      </c>
      <c r="X33" s="8"/>
      <c r="Y33" s="7">
        <f>SUM(O33:W33)</f>
        <v>53</v>
      </c>
      <c r="Z33" s="8"/>
      <c r="AA33" s="7">
        <f>M33+Y33</f>
        <v>101</v>
      </c>
      <c r="AB33" s="8"/>
      <c r="AC33" s="7">
        <f>-2+7+7+7</f>
        <v>19</v>
      </c>
      <c r="AD33" s="8"/>
      <c r="AE33" s="7">
        <f>AA33-AC33</f>
        <v>82</v>
      </c>
      <c r="AF33" s="8"/>
      <c r="AG33" s="7" t="s">
        <v>97</v>
      </c>
      <c r="AH33" s="8"/>
      <c r="AI33" s="7">
        <v>92</v>
      </c>
      <c r="AJ33" s="8"/>
      <c r="AK33" s="7">
        <f>AA33-AI33</f>
        <v>9</v>
      </c>
      <c r="AL33" s="9"/>
    </row>
    <row r="34" spans="1:38" s="10" customFormat="1" ht="15" customHeight="1">
      <c r="A34" s="5"/>
      <c r="B34" s="6" t="s">
        <v>99</v>
      </c>
      <c r="C34" s="7">
        <v>6</v>
      </c>
      <c r="D34" s="7">
        <v>8</v>
      </c>
      <c r="E34" s="7">
        <v>4</v>
      </c>
      <c r="F34" s="7">
        <v>6</v>
      </c>
      <c r="G34" s="7">
        <v>8</v>
      </c>
      <c r="H34" s="7">
        <v>6</v>
      </c>
      <c r="I34" s="7">
        <v>5</v>
      </c>
      <c r="J34" s="7">
        <v>7</v>
      </c>
      <c r="K34" s="7">
        <v>6</v>
      </c>
      <c r="L34" s="8"/>
      <c r="M34" s="7">
        <f>SUM(C34:K34)</f>
        <v>56</v>
      </c>
      <c r="N34" s="8"/>
      <c r="O34" s="7">
        <v>6</v>
      </c>
      <c r="P34" s="7">
        <v>4</v>
      </c>
      <c r="Q34" s="7">
        <v>6</v>
      </c>
      <c r="R34" s="7">
        <v>8</v>
      </c>
      <c r="S34" s="7">
        <v>6</v>
      </c>
      <c r="T34" s="7">
        <v>6</v>
      </c>
      <c r="U34" s="7">
        <v>7</v>
      </c>
      <c r="V34" s="7">
        <v>6</v>
      </c>
      <c r="W34" s="7">
        <v>7</v>
      </c>
      <c r="X34" s="8"/>
      <c r="Y34" s="7">
        <f>SUM(O34:W34)</f>
        <v>56</v>
      </c>
      <c r="Z34" s="8"/>
      <c r="AA34" s="7">
        <f>M34+Y34</f>
        <v>112</v>
      </c>
      <c r="AB34" s="8"/>
      <c r="AC34" s="7">
        <f>-1+8+8+8+7</f>
        <v>30</v>
      </c>
      <c r="AD34" s="8"/>
      <c r="AE34" s="7">
        <f>AA34-AC34</f>
        <v>82</v>
      </c>
      <c r="AF34" s="8"/>
      <c r="AG34" s="7" t="s">
        <v>97</v>
      </c>
      <c r="AH34" s="8"/>
      <c r="AI34" s="7">
        <v>106</v>
      </c>
      <c r="AJ34" s="8"/>
      <c r="AK34" s="7">
        <f>AA34-AI34</f>
        <v>6</v>
      </c>
      <c r="AL34" s="9"/>
    </row>
    <row r="35" spans="1:38" s="10" customFormat="1" ht="6.75" customHeight="1">
      <c r="A35" s="5"/>
      <c r="B35" s="1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9"/>
    </row>
    <row r="36" spans="1:38" s="10" customFormat="1" ht="15" customHeight="1">
      <c r="A36" s="5"/>
      <c r="B36" s="6" t="s">
        <v>100</v>
      </c>
      <c r="C36" s="7">
        <v>5</v>
      </c>
      <c r="D36" s="7">
        <v>6</v>
      </c>
      <c r="E36" s="7">
        <v>4</v>
      </c>
      <c r="F36" s="7">
        <v>6</v>
      </c>
      <c r="G36" s="7">
        <v>5</v>
      </c>
      <c r="H36" s="7">
        <v>4</v>
      </c>
      <c r="I36" s="7">
        <v>5</v>
      </c>
      <c r="J36" s="7">
        <v>3</v>
      </c>
      <c r="K36" s="7">
        <v>7</v>
      </c>
      <c r="L36" s="8"/>
      <c r="M36" s="7">
        <f aca="true" t="shared" si="0" ref="M36:M41">SUM(C36:K36)</f>
        <v>45</v>
      </c>
      <c r="N36" s="8"/>
      <c r="O36" s="7">
        <v>5</v>
      </c>
      <c r="P36" s="7">
        <v>5</v>
      </c>
      <c r="Q36" s="7">
        <v>7</v>
      </c>
      <c r="R36" s="7">
        <v>7</v>
      </c>
      <c r="S36" s="7">
        <v>5</v>
      </c>
      <c r="T36" s="7">
        <v>5</v>
      </c>
      <c r="U36" s="7">
        <v>9</v>
      </c>
      <c r="V36" s="7">
        <v>3</v>
      </c>
      <c r="W36" s="7">
        <v>6</v>
      </c>
      <c r="X36" s="8"/>
      <c r="Y36" s="7">
        <f aca="true" t="shared" si="1" ref="Y36:Y41">SUM(O36:W36)</f>
        <v>52</v>
      </c>
      <c r="Z36" s="8"/>
      <c r="AA36" s="7">
        <f>M36+Y36</f>
        <v>97</v>
      </c>
      <c r="AB36" s="8"/>
      <c r="AC36" s="7">
        <f>-1+7+3.5+9</f>
        <v>18.5</v>
      </c>
      <c r="AD36" s="8"/>
      <c r="AE36" s="7">
        <f>AA36-AC36</f>
        <v>78.5</v>
      </c>
      <c r="AF36" s="8"/>
      <c r="AG36" s="7">
        <v>36</v>
      </c>
      <c r="AH36" s="8"/>
      <c r="AI36" s="7">
        <v>92</v>
      </c>
      <c r="AJ36" s="8"/>
      <c r="AK36" s="7">
        <f aca="true" t="shared" si="2" ref="AK36:AK41">AA36-AI36</f>
        <v>5</v>
      </c>
      <c r="AL36" s="9"/>
    </row>
    <row r="37" spans="1:38" s="10" customFormat="1" ht="15" customHeight="1">
      <c r="A37" s="5"/>
      <c r="B37" s="6" t="s">
        <v>101</v>
      </c>
      <c r="C37" s="7">
        <v>5</v>
      </c>
      <c r="D37" s="7">
        <v>5</v>
      </c>
      <c r="E37" s="7">
        <v>4</v>
      </c>
      <c r="F37" s="7">
        <v>6</v>
      </c>
      <c r="G37" s="7">
        <v>6</v>
      </c>
      <c r="H37" s="7">
        <v>5</v>
      </c>
      <c r="I37" s="7">
        <v>5</v>
      </c>
      <c r="J37" s="7">
        <v>3</v>
      </c>
      <c r="K37" s="7">
        <v>5</v>
      </c>
      <c r="L37" s="8"/>
      <c r="M37" s="7">
        <f t="shared" si="0"/>
        <v>44</v>
      </c>
      <c r="N37" s="8"/>
      <c r="O37" s="7">
        <v>4</v>
      </c>
      <c r="P37" s="7">
        <v>5</v>
      </c>
      <c r="Q37" s="7">
        <v>5</v>
      </c>
      <c r="R37" s="7">
        <v>5</v>
      </c>
      <c r="S37" s="7">
        <v>5</v>
      </c>
      <c r="T37" s="7">
        <v>3</v>
      </c>
      <c r="U37" s="7">
        <v>7</v>
      </c>
      <c r="V37" s="11">
        <v>2</v>
      </c>
      <c r="W37" s="7">
        <v>5</v>
      </c>
      <c r="X37" s="8"/>
      <c r="Y37" s="7">
        <f t="shared" si="1"/>
        <v>41</v>
      </c>
      <c r="Z37" s="8"/>
      <c r="AA37" s="7">
        <f>M37+Y37</f>
        <v>85</v>
      </c>
      <c r="AB37" s="8"/>
      <c r="AC37" s="7">
        <f>2+7</f>
        <v>9</v>
      </c>
      <c r="AD37" s="8"/>
      <c r="AE37" s="7">
        <f>AA37-AC37</f>
        <v>76</v>
      </c>
      <c r="AF37" s="8"/>
      <c r="AG37" s="7">
        <v>38</v>
      </c>
      <c r="AH37" s="8"/>
      <c r="AI37" s="7">
        <v>84</v>
      </c>
      <c r="AJ37" s="8"/>
      <c r="AK37" s="7">
        <f t="shared" si="2"/>
        <v>1</v>
      </c>
      <c r="AL37" s="9"/>
    </row>
    <row r="38" spans="1:38" s="10" customFormat="1" ht="15" customHeight="1">
      <c r="A38" s="5"/>
      <c r="B38" s="6" t="s">
        <v>102</v>
      </c>
      <c r="C38" s="11">
        <v>4</v>
      </c>
      <c r="D38" s="7">
        <v>8</v>
      </c>
      <c r="E38" s="7">
        <v>4</v>
      </c>
      <c r="F38" s="7">
        <v>6</v>
      </c>
      <c r="G38" s="7">
        <v>6</v>
      </c>
      <c r="H38" s="7">
        <v>7</v>
      </c>
      <c r="I38" s="7">
        <v>7</v>
      </c>
      <c r="J38" s="7">
        <v>6</v>
      </c>
      <c r="K38" s="7">
        <v>5</v>
      </c>
      <c r="L38" s="8"/>
      <c r="M38" s="7">
        <f t="shared" si="0"/>
        <v>53</v>
      </c>
      <c r="N38" s="8"/>
      <c r="O38" s="7">
        <v>6</v>
      </c>
      <c r="P38" s="7">
        <v>4</v>
      </c>
      <c r="Q38" s="7">
        <v>6</v>
      </c>
      <c r="R38" s="7">
        <v>10</v>
      </c>
      <c r="S38" s="7">
        <v>7</v>
      </c>
      <c r="T38" s="7">
        <v>4</v>
      </c>
      <c r="U38" s="7">
        <v>10</v>
      </c>
      <c r="V38" s="7">
        <v>4</v>
      </c>
      <c r="W38" s="7">
        <v>7</v>
      </c>
      <c r="X38" s="8"/>
      <c r="Y38" s="7">
        <f t="shared" si="1"/>
        <v>58</v>
      </c>
      <c r="Z38" s="8"/>
      <c r="AA38" s="7">
        <f>M38+Y38</f>
        <v>111</v>
      </c>
      <c r="AB38" s="8"/>
      <c r="AC38" s="7">
        <f>-2+8+7+10+10</f>
        <v>33</v>
      </c>
      <c r="AD38" s="8"/>
      <c r="AE38" s="7">
        <f>AA38-AC38</f>
        <v>78</v>
      </c>
      <c r="AF38" s="8"/>
      <c r="AG38" s="7">
        <v>34</v>
      </c>
      <c r="AH38" s="8"/>
      <c r="AI38" s="7">
        <v>118</v>
      </c>
      <c r="AJ38" s="8"/>
      <c r="AK38" s="7">
        <f t="shared" si="2"/>
        <v>-7</v>
      </c>
      <c r="AL38" s="9"/>
    </row>
    <row r="39" spans="1:38" s="10" customFormat="1" ht="15" customHeight="1">
      <c r="A39" s="5"/>
      <c r="B39" s="6" t="s">
        <v>103</v>
      </c>
      <c r="C39" s="7">
        <v>5</v>
      </c>
      <c r="D39" s="7">
        <v>7</v>
      </c>
      <c r="E39" s="7">
        <v>7</v>
      </c>
      <c r="F39" s="7">
        <v>9</v>
      </c>
      <c r="G39" s="7">
        <v>8</v>
      </c>
      <c r="H39" s="7">
        <v>5</v>
      </c>
      <c r="I39" s="7">
        <v>6</v>
      </c>
      <c r="J39" s="7">
        <v>4</v>
      </c>
      <c r="K39" s="7">
        <v>7</v>
      </c>
      <c r="L39" s="8"/>
      <c r="M39" s="7">
        <f t="shared" si="0"/>
        <v>58</v>
      </c>
      <c r="N39" s="8"/>
      <c r="O39" s="7">
        <v>4</v>
      </c>
      <c r="P39" s="7">
        <v>5</v>
      </c>
      <c r="Q39" s="7">
        <v>6</v>
      </c>
      <c r="R39" s="7">
        <v>7</v>
      </c>
      <c r="S39" s="7">
        <v>7</v>
      </c>
      <c r="T39" s="7">
        <v>6</v>
      </c>
      <c r="U39" s="7">
        <v>9</v>
      </c>
      <c r="V39" s="7">
        <v>5</v>
      </c>
      <c r="W39" s="7">
        <v>6</v>
      </c>
      <c r="X39" s="8"/>
      <c r="Y39" s="7">
        <f t="shared" si="1"/>
        <v>55</v>
      </c>
      <c r="Z39" s="8"/>
      <c r="AA39" s="7">
        <f>M39+Y39</f>
        <v>113</v>
      </c>
      <c r="AB39" s="8"/>
      <c r="AC39" s="7">
        <f>7+9+8+9</f>
        <v>33</v>
      </c>
      <c r="AD39" s="8"/>
      <c r="AE39" s="7">
        <f>AA39-AC39</f>
        <v>80</v>
      </c>
      <c r="AF39" s="8"/>
      <c r="AG39" s="7">
        <v>44</v>
      </c>
      <c r="AH39" s="8"/>
      <c r="AI39" s="7">
        <v>110</v>
      </c>
      <c r="AJ39" s="8"/>
      <c r="AK39" s="7">
        <f t="shared" si="2"/>
        <v>3</v>
      </c>
      <c r="AL39" s="9"/>
    </row>
    <row r="40" spans="1:38" s="10" customFormat="1" ht="6.75" customHeight="1">
      <c r="A40" s="5"/>
      <c r="B40" s="1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</row>
    <row r="41" spans="1:38" s="10" customFormat="1" ht="15" customHeight="1">
      <c r="A41" s="5"/>
      <c r="B41" s="6" t="s">
        <v>104</v>
      </c>
      <c r="C41" s="7">
        <v>5</v>
      </c>
      <c r="D41" s="7">
        <v>5</v>
      </c>
      <c r="E41" s="7">
        <v>7</v>
      </c>
      <c r="F41" s="7">
        <v>6</v>
      </c>
      <c r="G41" s="7">
        <v>7</v>
      </c>
      <c r="H41" s="7">
        <v>6</v>
      </c>
      <c r="I41" s="7">
        <v>6</v>
      </c>
      <c r="J41" s="7">
        <v>5</v>
      </c>
      <c r="K41" s="7">
        <v>6</v>
      </c>
      <c r="L41" s="8"/>
      <c r="M41" s="7">
        <f t="shared" si="0"/>
        <v>53</v>
      </c>
      <c r="N41" s="8"/>
      <c r="O41" s="7">
        <v>5</v>
      </c>
      <c r="P41" s="7">
        <v>5</v>
      </c>
      <c r="Q41" s="7">
        <v>6</v>
      </c>
      <c r="R41" s="7">
        <v>6</v>
      </c>
      <c r="S41" s="7">
        <v>6</v>
      </c>
      <c r="T41" s="7">
        <v>5</v>
      </c>
      <c r="U41" s="7">
        <v>7</v>
      </c>
      <c r="V41" s="7">
        <v>3</v>
      </c>
      <c r="W41" s="7">
        <v>7</v>
      </c>
      <c r="X41" s="8"/>
      <c r="Y41" s="7">
        <f t="shared" si="1"/>
        <v>50</v>
      </c>
      <c r="Z41" s="8"/>
      <c r="AA41" s="7">
        <f>M41+Y41</f>
        <v>103</v>
      </c>
      <c r="AB41" s="8"/>
      <c r="AC41" s="7">
        <f>6+7+7</f>
        <v>20</v>
      </c>
      <c r="AD41" s="8"/>
      <c r="AE41" s="7">
        <f>AA41-AC41</f>
        <v>83</v>
      </c>
      <c r="AF41" s="8"/>
      <c r="AG41" s="7">
        <v>39</v>
      </c>
      <c r="AH41" s="8"/>
      <c r="AI41" s="7">
        <v>106</v>
      </c>
      <c r="AJ41" s="8"/>
      <c r="AK41" s="7">
        <f t="shared" si="2"/>
        <v>-3</v>
      </c>
      <c r="AL41" s="9"/>
    </row>
    <row r="42" spans="1:38" s="10" customFormat="1" ht="15" customHeight="1">
      <c r="A42" s="5"/>
      <c r="B42" s="6" t="s">
        <v>105</v>
      </c>
      <c r="C42" s="7">
        <v>7</v>
      </c>
      <c r="D42" s="7">
        <v>6</v>
      </c>
      <c r="E42" s="7">
        <v>4</v>
      </c>
      <c r="F42" s="7">
        <v>8</v>
      </c>
      <c r="G42" s="7">
        <v>7</v>
      </c>
      <c r="H42" s="7">
        <v>5</v>
      </c>
      <c r="I42" s="7">
        <v>4</v>
      </c>
      <c r="J42" s="7">
        <v>4</v>
      </c>
      <c r="K42" s="7">
        <v>5</v>
      </c>
      <c r="L42" s="8"/>
      <c r="M42" s="7">
        <f>SUM(C42:K42)</f>
        <v>50</v>
      </c>
      <c r="N42" s="8"/>
      <c r="O42" s="7">
        <v>6</v>
      </c>
      <c r="P42" s="7">
        <v>6</v>
      </c>
      <c r="Q42" s="7">
        <v>5</v>
      </c>
      <c r="R42" s="7">
        <v>6</v>
      </c>
      <c r="S42" s="7">
        <v>7</v>
      </c>
      <c r="T42" s="7">
        <v>5</v>
      </c>
      <c r="U42" s="7">
        <v>7</v>
      </c>
      <c r="V42" s="7">
        <v>3</v>
      </c>
      <c r="W42" s="7">
        <v>6</v>
      </c>
      <c r="X42" s="8"/>
      <c r="Y42" s="7">
        <f>SUM(O42:W42)</f>
        <v>51</v>
      </c>
      <c r="Z42" s="8"/>
      <c r="AA42" s="7">
        <f>M42+Y42</f>
        <v>101</v>
      </c>
      <c r="AB42" s="8"/>
      <c r="AC42" s="7">
        <f>-2+7+8+7</f>
        <v>20</v>
      </c>
      <c r="AD42" s="8"/>
      <c r="AE42" s="7">
        <f>AA42-AC42</f>
        <v>81</v>
      </c>
      <c r="AF42" s="8"/>
      <c r="AG42" s="7">
        <v>35</v>
      </c>
      <c r="AH42" s="8"/>
      <c r="AI42" s="7">
        <v>110</v>
      </c>
      <c r="AJ42" s="8"/>
      <c r="AK42" s="7">
        <f>AA42-AI42</f>
        <v>-9</v>
      </c>
      <c r="AL42" s="9"/>
    </row>
    <row r="43" spans="1:38" s="10" customFormat="1" ht="15" customHeight="1">
      <c r="A43" s="5"/>
      <c r="B43" s="6" t="s">
        <v>106</v>
      </c>
      <c r="C43" s="7">
        <v>6</v>
      </c>
      <c r="D43" s="7">
        <v>7</v>
      </c>
      <c r="E43" s="7">
        <v>5</v>
      </c>
      <c r="F43" s="7">
        <v>8</v>
      </c>
      <c r="G43" s="7">
        <v>7</v>
      </c>
      <c r="H43" s="7">
        <v>6</v>
      </c>
      <c r="I43" s="7">
        <v>7</v>
      </c>
      <c r="J43" s="7">
        <v>4</v>
      </c>
      <c r="K43" s="7">
        <v>6</v>
      </c>
      <c r="L43" s="8"/>
      <c r="M43" s="7">
        <f>SUM(C43:K43)</f>
        <v>56</v>
      </c>
      <c r="N43" s="8"/>
      <c r="O43" s="7">
        <v>7</v>
      </c>
      <c r="P43" s="7">
        <v>6</v>
      </c>
      <c r="Q43" s="7">
        <v>7</v>
      </c>
      <c r="R43" s="7">
        <v>8</v>
      </c>
      <c r="S43" s="7">
        <v>6</v>
      </c>
      <c r="T43" s="7">
        <v>3</v>
      </c>
      <c r="U43" s="7">
        <v>7</v>
      </c>
      <c r="V43" s="7">
        <v>3</v>
      </c>
      <c r="W43" s="7">
        <v>6</v>
      </c>
      <c r="X43" s="8"/>
      <c r="Y43" s="7">
        <f>SUM(O43:W43)</f>
        <v>53</v>
      </c>
      <c r="Z43" s="8"/>
      <c r="AA43" s="7">
        <f>M43+Y43</f>
        <v>109</v>
      </c>
      <c r="AB43" s="8"/>
      <c r="AC43" s="7">
        <f>1+7+8+3.5+8</f>
        <v>27.5</v>
      </c>
      <c r="AD43" s="8"/>
      <c r="AE43" s="7">
        <f>AA43-AC43</f>
        <v>81.5</v>
      </c>
      <c r="AF43" s="8"/>
      <c r="AG43" s="7">
        <v>40</v>
      </c>
      <c r="AH43" s="8"/>
      <c r="AI43" s="7">
        <v>110</v>
      </c>
      <c r="AJ43" s="8"/>
      <c r="AK43" s="7">
        <f>AA43-AI43</f>
        <v>-1</v>
      </c>
      <c r="AL43" s="9"/>
    </row>
    <row r="44" spans="1:38" s="10" customFormat="1" ht="15" customHeight="1">
      <c r="A44" s="5"/>
      <c r="B44" s="6" t="s">
        <v>107</v>
      </c>
      <c r="C44" s="7">
        <v>7</v>
      </c>
      <c r="D44" s="7">
        <v>6</v>
      </c>
      <c r="E44" s="7">
        <v>3</v>
      </c>
      <c r="F44" s="7">
        <v>6</v>
      </c>
      <c r="G44" s="7">
        <v>5</v>
      </c>
      <c r="H44" s="7">
        <v>5</v>
      </c>
      <c r="I44" s="7">
        <v>5</v>
      </c>
      <c r="J44" s="7">
        <v>4</v>
      </c>
      <c r="K44" s="7">
        <v>5</v>
      </c>
      <c r="L44" s="8"/>
      <c r="M44" s="7">
        <f>SUM(C44:K44)</f>
        <v>46</v>
      </c>
      <c r="N44" s="8"/>
      <c r="O44" s="7">
        <v>6</v>
      </c>
      <c r="P44" s="7">
        <v>6</v>
      </c>
      <c r="Q44" s="7">
        <v>5</v>
      </c>
      <c r="R44" s="7">
        <v>5</v>
      </c>
      <c r="S44" s="7">
        <v>5</v>
      </c>
      <c r="T44" s="7">
        <v>4</v>
      </c>
      <c r="U44" s="7">
        <v>7</v>
      </c>
      <c r="V44" s="7">
        <v>5</v>
      </c>
      <c r="W44" s="7">
        <v>5</v>
      </c>
      <c r="X44" s="8"/>
      <c r="Y44" s="7">
        <f>SUM(O44:W44)</f>
        <v>48</v>
      </c>
      <c r="Z44" s="8"/>
      <c r="AA44" s="7">
        <f>M44+Y44</f>
        <v>94</v>
      </c>
      <c r="AB44" s="8"/>
      <c r="AC44" s="7">
        <f>1+7+7</f>
        <v>15</v>
      </c>
      <c r="AD44" s="8"/>
      <c r="AE44" s="7">
        <f>AA44-AC44</f>
        <v>79</v>
      </c>
      <c r="AF44" s="8"/>
      <c r="AG44" s="7">
        <v>37</v>
      </c>
      <c r="AH44" s="8"/>
      <c r="AI44" s="7">
        <v>95</v>
      </c>
      <c r="AJ44" s="8"/>
      <c r="AK44" s="7">
        <f>AA44-AI44</f>
        <v>-1</v>
      </c>
      <c r="AL44" s="9"/>
    </row>
    <row r="45" spans="1:38" s="10" customFormat="1" ht="6.75" customHeight="1" thickBo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  <c r="P45" s="14"/>
      <c r="Q45" s="14"/>
      <c r="R45" s="14"/>
      <c r="S45" s="14"/>
      <c r="T45" s="14"/>
      <c r="U45" s="14"/>
      <c r="V45" s="14"/>
      <c r="W45" s="14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5"/>
    </row>
    <row r="46" spans="15:23" s="10" customFormat="1" ht="12.75">
      <c r="O46" s="16"/>
      <c r="P46" s="16"/>
      <c r="Q46" s="16"/>
      <c r="R46" s="16"/>
      <c r="S46" s="16"/>
      <c r="T46" s="16"/>
      <c r="U46" s="16"/>
      <c r="V46" s="16"/>
      <c r="W46" s="16"/>
    </row>
    <row r="47" spans="2:23" s="10" customFormat="1" ht="12.75">
      <c r="B47" s="6" t="s">
        <v>108</v>
      </c>
      <c r="C47" s="6">
        <f>+COUNTIF(C$7:C$44,C$4-2)</f>
        <v>0</v>
      </c>
      <c r="D47" s="6">
        <f aca="true" t="shared" si="3" ref="D47:K47">+COUNTIF(D$7:D$44,D$4-2)</f>
        <v>0</v>
      </c>
      <c r="E47" s="6">
        <f t="shared" si="3"/>
        <v>0</v>
      </c>
      <c r="F47" s="6">
        <f t="shared" si="3"/>
        <v>0</v>
      </c>
      <c r="G47" s="6">
        <f t="shared" si="3"/>
        <v>0</v>
      </c>
      <c r="H47" s="6">
        <f t="shared" si="3"/>
        <v>0</v>
      </c>
      <c r="I47" s="6">
        <f t="shared" si="3"/>
        <v>0</v>
      </c>
      <c r="J47" s="6">
        <f t="shared" si="3"/>
        <v>0</v>
      </c>
      <c r="K47" s="6">
        <f t="shared" si="3"/>
        <v>0</v>
      </c>
      <c r="O47" s="6">
        <f aca="true" t="shared" si="4" ref="O47:W47">+COUNTIF(O$7:O$44,O$4-2)</f>
        <v>0</v>
      </c>
      <c r="P47" s="6">
        <f t="shared" si="4"/>
        <v>0</v>
      </c>
      <c r="Q47" s="6">
        <f t="shared" si="4"/>
        <v>0</v>
      </c>
      <c r="R47" s="6">
        <f t="shared" si="4"/>
        <v>0</v>
      </c>
      <c r="S47" s="6">
        <f t="shared" si="4"/>
        <v>0</v>
      </c>
      <c r="T47" s="6">
        <f t="shared" si="4"/>
        <v>1</v>
      </c>
      <c r="U47" s="6">
        <f t="shared" si="4"/>
        <v>0</v>
      </c>
      <c r="V47" s="6">
        <f t="shared" si="4"/>
        <v>0</v>
      </c>
      <c r="W47" s="6">
        <f t="shared" si="4"/>
        <v>0</v>
      </c>
    </row>
    <row r="48" spans="2:23" s="10" customFormat="1" ht="12.75">
      <c r="B48" s="6" t="s">
        <v>109</v>
      </c>
      <c r="C48" s="6">
        <f>+COUNTIF(C$7:C$44,C$4-1)</f>
        <v>0</v>
      </c>
      <c r="D48" s="6">
        <f aca="true" t="shared" si="5" ref="D48:K48">+COUNTIF(D$7:D$44,D$4-1)</f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1</v>
      </c>
      <c r="K48" s="6">
        <f t="shared" si="5"/>
        <v>0</v>
      </c>
      <c r="O48" s="6">
        <f aca="true" t="shared" si="6" ref="O48:W48">+COUNTIF(O$7:O$44,O$4-1)</f>
        <v>1</v>
      </c>
      <c r="P48" s="6">
        <f t="shared" si="6"/>
        <v>1</v>
      </c>
      <c r="Q48" s="6">
        <f t="shared" si="6"/>
        <v>0</v>
      </c>
      <c r="R48" s="6">
        <f t="shared" si="6"/>
        <v>0</v>
      </c>
      <c r="S48" s="6">
        <f t="shared" si="6"/>
        <v>0</v>
      </c>
      <c r="T48" s="6">
        <f t="shared" si="6"/>
        <v>0</v>
      </c>
      <c r="U48" s="6">
        <f t="shared" si="6"/>
        <v>0</v>
      </c>
      <c r="V48" s="6">
        <f t="shared" si="6"/>
        <v>1</v>
      </c>
      <c r="W48" s="6">
        <f t="shared" si="6"/>
        <v>0</v>
      </c>
    </row>
    <row r="49" spans="2:23" s="10" customFormat="1" ht="12.75">
      <c r="B49" s="6" t="s">
        <v>110</v>
      </c>
      <c r="C49" s="6">
        <f>+COUNTIF(C$7:C$44,C$4)</f>
        <v>1</v>
      </c>
      <c r="D49" s="6">
        <f aca="true" t="shared" si="7" ref="D49:K49">+COUNTIF(D$7:D$44,D$4)</f>
        <v>3</v>
      </c>
      <c r="E49" s="6">
        <f t="shared" si="7"/>
        <v>3</v>
      </c>
      <c r="F49" s="6">
        <f t="shared" si="7"/>
        <v>3</v>
      </c>
      <c r="G49" s="6">
        <f t="shared" si="7"/>
        <v>0</v>
      </c>
      <c r="H49" s="6">
        <f t="shared" si="7"/>
        <v>4</v>
      </c>
      <c r="I49" s="6">
        <f t="shared" si="7"/>
        <v>5</v>
      </c>
      <c r="J49" s="6">
        <f t="shared" si="7"/>
        <v>6</v>
      </c>
      <c r="K49" s="6">
        <f t="shared" si="7"/>
        <v>0</v>
      </c>
      <c r="O49" s="6">
        <f aca="true" t="shared" si="8" ref="O49:W49">+COUNTIF(O$7:O$44,O$4)</f>
        <v>4</v>
      </c>
      <c r="P49" s="6">
        <f t="shared" si="8"/>
        <v>8</v>
      </c>
      <c r="Q49" s="6">
        <f t="shared" si="8"/>
        <v>1</v>
      </c>
      <c r="R49" s="6">
        <f t="shared" si="8"/>
        <v>9</v>
      </c>
      <c r="S49" s="6">
        <f t="shared" si="8"/>
        <v>5</v>
      </c>
      <c r="T49" s="6">
        <f t="shared" si="8"/>
        <v>5</v>
      </c>
      <c r="U49" s="6">
        <f t="shared" si="8"/>
        <v>0</v>
      </c>
      <c r="V49" s="6">
        <f t="shared" si="8"/>
        <v>8</v>
      </c>
      <c r="W49" s="6">
        <f t="shared" si="8"/>
        <v>0</v>
      </c>
    </row>
    <row r="50" spans="2:23" s="10" customFormat="1" ht="12.75">
      <c r="B50" s="6" t="s">
        <v>111</v>
      </c>
      <c r="C50" s="6">
        <f>+COUNTIF(C$7:C$44,C$4+1)</f>
        <v>10</v>
      </c>
      <c r="D50" s="6">
        <f aca="true" t="shared" si="9" ref="D50:K50">+COUNTIF(D$7:D$44,D$4+1)</f>
        <v>11</v>
      </c>
      <c r="E50" s="6">
        <f t="shared" si="9"/>
        <v>16</v>
      </c>
      <c r="F50" s="6">
        <f t="shared" si="9"/>
        <v>11</v>
      </c>
      <c r="G50" s="6">
        <f t="shared" si="9"/>
        <v>6</v>
      </c>
      <c r="H50" s="6">
        <f t="shared" si="9"/>
        <v>11</v>
      </c>
      <c r="I50" s="6">
        <f t="shared" si="9"/>
        <v>11</v>
      </c>
      <c r="J50" s="6">
        <f t="shared" si="9"/>
        <v>11</v>
      </c>
      <c r="K50" s="6">
        <f t="shared" si="9"/>
        <v>11</v>
      </c>
      <c r="O50" s="6">
        <f aca="true" t="shared" si="10" ref="O50:W50">+COUNTIF(O$7:O$44,O$4+1)</f>
        <v>7</v>
      </c>
      <c r="P50" s="6">
        <f t="shared" si="10"/>
        <v>10</v>
      </c>
      <c r="Q50" s="6">
        <f t="shared" si="10"/>
        <v>12</v>
      </c>
      <c r="R50" s="6">
        <f t="shared" si="10"/>
        <v>8</v>
      </c>
      <c r="S50" s="6">
        <f t="shared" si="10"/>
        <v>8</v>
      </c>
      <c r="T50" s="6">
        <f t="shared" si="10"/>
        <v>10</v>
      </c>
      <c r="U50" s="6">
        <f t="shared" si="10"/>
        <v>8</v>
      </c>
      <c r="V50" s="6">
        <f t="shared" si="10"/>
        <v>10</v>
      </c>
      <c r="W50" s="6">
        <f t="shared" si="10"/>
        <v>5</v>
      </c>
    </row>
    <row r="51" spans="2:23" s="10" customFormat="1" ht="12.75">
      <c r="B51" s="6" t="s">
        <v>112</v>
      </c>
      <c r="C51" s="6">
        <f>+COUNTIF(C$7:C$44,C$4+2)</f>
        <v>10</v>
      </c>
      <c r="D51" s="6">
        <f aca="true" t="shared" si="11" ref="D51:K51">+COUNTIF(D$7:D$44,D$4+2)</f>
        <v>8</v>
      </c>
      <c r="E51" s="6">
        <f t="shared" si="11"/>
        <v>5</v>
      </c>
      <c r="F51" s="6">
        <f t="shared" si="11"/>
        <v>4</v>
      </c>
      <c r="G51" s="6">
        <f t="shared" si="11"/>
        <v>11</v>
      </c>
      <c r="H51" s="6">
        <f t="shared" si="11"/>
        <v>10</v>
      </c>
      <c r="I51" s="6">
        <f t="shared" si="11"/>
        <v>8</v>
      </c>
      <c r="J51" s="6">
        <f t="shared" si="11"/>
        <v>8</v>
      </c>
      <c r="K51" s="6">
        <f t="shared" si="11"/>
        <v>12</v>
      </c>
      <c r="O51" s="6">
        <f aca="true" t="shared" si="12" ref="O51:W51">+COUNTIF(O$7:O$44,O$4+2)</f>
        <v>14</v>
      </c>
      <c r="P51" s="6">
        <f t="shared" si="12"/>
        <v>7</v>
      </c>
      <c r="Q51" s="6">
        <f t="shared" si="12"/>
        <v>9</v>
      </c>
      <c r="R51" s="6">
        <f t="shared" si="12"/>
        <v>9</v>
      </c>
      <c r="S51" s="6">
        <f t="shared" si="12"/>
        <v>7</v>
      </c>
      <c r="T51" s="6">
        <f t="shared" si="12"/>
        <v>10</v>
      </c>
      <c r="U51" s="6">
        <f t="shared" si="12"/>
        <v>13</v>
      </c>
      <c r="V51" s="6">
        <f t="shared" si="12"/>
        <v>8</v>
      </c>
      <c r="W51" s="6">
        <f t="shared" si="12"/>
        <v>14</v>
      </c>
    </row>
    <row r="52" spans="2:23" s="10" customFormat="1" ht="12.75">
      <c r="B52" s="6" t="s">
        <v>113</v>
      </c>
      <c r="C52" s="6">
        <f>+COUNTIF(C$7:C$44,C$4-3)</f>
        <v>0</v>
      </c>
      <c r="D52" s="6">
        <f aca="true" t="shared" si="13" ref="D52:K52">+COUNTIF(D$7:D$44,D$4-3)</f>
        <v>0</v>
      </c>
      <c r="E52" s="6">
        <f t="shared" si="13"/>
        <v>0</v>
      </c>
      <c r="F52" s="6">
        <f t="shared" si="13"/>
        <v>0</v>
      </c>
      <c r="G52" s="6">
        <f t="shared" si="13"/>
        <v>0</v>
      </c>
      <c r="H52" s="6">
        <f t="shared" si="13"/>
        <v>0</v>
      </c>
      <c r="I52" s="6">
        <f t="shared" si="13"/>
        <v>0</v>
      </c>
      <c r="J52" s="6">
        <f t="shared" si="13"/>
        <v>0</v>
      </c>
      <c r="K52" s="6">
        <f t="shared" si="13"/>
        <v>0</v>
      </c>
      <c r="O52" s="6">
        <f aca="true" t="shared" si="14" ref="O52:W52">+COUNTIF(O$7:O$44,O$4-3)</f>
        <v>0</v>
      </c>
      <c r="P52" s="6">
        <f t="shared" si="14"/>
        <v>0</v>
      </c>
      <c r="Q52" s="6">
        <f t="shared" si="14"/>
        <v>0</v>
      </c>
      <c r="R52" s="6">
        <f t="shared" si="14"/>
        <v>0</v>
      </c>
      <c r="S52" s="6">
        <f t="shared" si="14"/>
        <v>0</v>
      </c>
      <c r="T52" s="6">
        <f t="shared" si="14"/>
        <v>0</v>
      </c>
      <c r="U52" s="6">
        <f t="shared" si="14"/>
        <v>0</v>
      </c>
      <c r="V52" s="6">
        <f t="shared" si="14"/>
        <v>0</v>
      </c>
      <c r="W52" s="6">
        <f t="shared" si="14"/>
        <v>0</v>
      </c>
    </row>
    <row r="53" spans="2:23" s="10" customFormat="1" ht="12.75">
      <c r="B53" s="6" t="s">
        <v>114</v>
      </c>
      <c r="C53" s="6">
        <f>+COUNTA(C7:C44)-SUM(C47:C52)</f>
        <v>10</v>
      </c>
      <c r="D53" s="6">
        <f aca="true" t="shared" si="15" ref="D53:K53">+COUNTA(D7:D44)-SUM(D47:D52)</f>
        <v>9</v>
      </c>
      <c r="E53" s="6">
        <f t="shared" si="15"/>
        <v>7</v>
      </c>
      <c r="F53" s="6">
        <f t="shared" si="15"/>
        <v>13</v>
      </c>
      <c r="G53" s="6">
        <f t="shared" si="15"/>
        <v>14</v>
      </c>
      <c r="H53" s="6">
        <f t="shared" si="15"/>
        <v>6</v>
      </c>
      <c r="I53" s="6">
        <f t="shared" si="15"/>
        <v>7</v>
      </c>
      <c r="J53" s="6">
        <f t="shared" si="15"/>
        <v>5</v>
      </c>
      <c r="K53" s="6">
        <f t="shared" si="15"/>
        <v>8</v>
      </c>
      <c r="O53" s="6">
        <f aca="true" t="shared" si="16" ref="O53:W53">+COUNTA(O7:O44)-SUM(O47:O52)</f>
        <v>5</v>
      </c>
      <c r="P53" s="6">
        <f t="shared" si="16"/>
        <v>5</v>
      </c>
      <c r="Q53" s="6">
        <f t="shared" si="16"/>
        <v>9</v>
      </c>
      <c r="R53" s="6">
        <f t="shared" si="16"/>
        <v>5</v>
      </c>
      <c r="S53" s="6">
        <f t="shared" si="16"/>
        <v>11</v>
      </c>
      <c r="T53" s="6">
        <f t="shared" si="16"/>
        <v>5</v>
      </c>
      <c r="U53" s="6">
        <f t="shared" si="16"/>
        <v>10</v>
      </c>
      <c r="V53" s="6">
        <f t="shared" si="16"/>
        <v>4</v>
      </c>
      <c r="W53" s="6">
        <f t="shared" si="16"/>
        <v>12</v>
      </c>
    </row>
    <row r="54" s="10" customFormat="1" ht="12.75"/>
    <row r="55" spans="2:37" s="10" customFormat="1" ht="12.75">
      <c r="B55" s="6" t="s">
        <v>115</v>
      </c>
      <c r="C55" s="17">
        <f>+AVERAGEA(C7:C44)</f>
        <v>5.967741935483871</v>
      </c>
      <c r="D55" s="17">
        <f aca="true" t="shared" si="17" ref="D55:M55">+AVERAGEA(D7:D44)</f>
        <v>6.967741935483871</v>
      </c>
      <c r="E55" s="17">
        <f t="shared" si="17"/>
        <v>4.580645161290323</v>
      </c>
      <c r="F55" s="17">
        <f t="shared" si="17"/>
        <v>7.096774193548387</v>
      </c>
      <c r="G55" s="17">
        <f t="shared" si="17"/>
        <v>6.483870967741935</v>
      </c>
      <c r="H55" s="17">
        <f t="shared" si="17"/>
        <v>5.838709677419355</v>
      </c>
      <c r="I55" s="17">
        <f t="shared" si="17"/>
        <v>5.548387096774194</v>
      </c>
      <c r="J55" s="17">
        <f t="shared" si="17"/>
        <v>4.483870967741935</v>
      </c>
      <c r="K55" s="17">
        <f t="shared" si="17"/>
        <v>5.935483870967742</v>
      </c>
      <c r="M55" s="17">
        <f t="shared" si="17"/>
        <v>52.903225806451616</v>
      </c>
      <c r="O55" s="17">
        <f aca="true" t="shared" si="18" ref="O55:W55">+AVERAGEA(O7:O44)</f>
        <v>5.645161290322581</v>
      </c>
      <c r="P55" s="17">
        <f t="shared" si="18"/>
        <v>5.258064516129032</v>
      </c>
      <c r="Q55" s="17">
        <f t="shared" si="18"/>
        <v>5.967741935483871</v>
      </c>
      <c r="R55" s="17">
        <f t="shared" si="18"/>
        <v>6.451612903225806</v>
      </c>
      <c r="S55" s="17">
        <f t="shared" si="18"/>
        <v>5.806451612903226</v>
      </c>
      <c r="T55" s="17">
        <f t="shared" si="18"/>
        <v>4.451612903225806</v>
      </c>
      <c r="U55" s="17">
        <f t="shared" si="18"/>
        <v>7.419354838709677</v>
      </c>
      <c r="V55" s="17">
        <f t="shared" si="18"/>
        <v>4.225806451612903</v>
      </c>
      <c r="W55" s="17">
        <f t="shared" si="18"/>
        <v>6.387096774193548</v>
      </c>
      <c r="Y55" s="17">
        <f>+AVERAGEA(Y7:Y44)</f>
        <v>51.61290322580645</v>
      </c>
      <c r="AA55" s="17">
        <f>+AVERAGEA(AA7:AA44)</f>
        <v>104.51612903225806</v>
      </c>
      <c r="AC55" s="17">
        <f>+AVERAGEA(AC7:AC44)</f>
        <v>24.258064516129032</v>
      </c>
      <c r="AE55" s="17">
        <f>+AVERAGEA(AE7:AE44)</f>
        <v>71.08571428571429</v>
      </c>
      <c r="AG55" s="17">
        <f>+AVERAGEA(AG7:AG44)</f>
        <v>34.645161290322584</v>
      </c>
      <c r="AI55" s="17">
        <f>+AVERAGEA(AI7:AI44)</f>
        <v>101.96774193548387</v>
      </c>
      <c r="AK55" s="17">
        <f>+AVERAGEA(AK7:AK44)</f>
        <v>2.257142857142857</v>
      </c>
    </row>
    <row r="56" spans="2:23" s="10" customFormat="1" ht="12.75">
      <c r="B56" s="6"/>
      <c r="C56" s="18" t="str">
        <f>IF(C47=1,"SKIN",IF(AND(C47=0,C48=1),"SKIN",IF(AND(C47=0,C48=0,C49=1),"SKIN",IF(AND(C47=0,C48=0,C49=0,C50=1),"SKIN","--"))))</f>
        <v>SKIN</v>
      </c>
      <c r="D56" s="18" t="str">
        <f aca="true" t="shared" si="19" ref="D56:K56">IF(D47=1,"SKIN",IF(AND(D47=0,D48=1),"SKIN",IF(AND(D47=0,D48=0,D49=1),"SKIN",IF(AND(D47=0,D48=0,D49=0,D50=1),"SKIN","--"))))</f>
        <v>--</v>
      </c>
      <c r="E56" s="18" t="str">
        <f t="shared" si="19"/>
        <v>--</v>
      </c>
      <c r="F56" s="18" t="str">
        <f t="shared" si="19"/>
        <v>--</v>
      </c>
      <c r="G56" s="18" t="str">
        <f t="shared" si="19"/>
        <v>--</v>
      </c>
      <c r="H56" s="18" t="str">
        <f t="shared" si="19"/>
        <v>--</v>
      </c>
      <c r="I56" s="18" t="str">
        <f t="shared" si="19"/>
        <v>--</v>
      </c>
      <c r="J56" s="18" t="str">
        <f t="shared" si="19"/>
        <v>SKIN</v>
      </c>
      <c r="K56" s="18" t="str">
        <f t="shared" si="19"/>
        <v>--</v>
      </c>
      <c r="O56" s="18" t="str">
        <f aca="true" t="shared" si="20" ref="O56:W56">IF(O47=1,"SKIN",IF(AND(O47=0,O48=1),"SKIN",IF(AND(O47=0,O48=0,O49=1),"SKIN",IF(AND(O47=0,O48=0,O49=0,O50=1),"SKIN","--"))))</f>
        <v>SKIN</v>
      </c>
      <c r="P56" s="18" t="str">
        <f t="shared" si="20"/>
        <v>SKIN</v>
      </c>
      <c r="Q56" s="18" t="str">
        <f t="shared" si="20"/>
        <v>SKIN</v>
      </c>
      <c r="R56" s="18" t="str">
        <f t="shared" si="20"/>
        <v>--</v>
      </c>
      <c r="S56" s="18" t="str">
        <f t="shared" si="20"/>
        <v>--</v>
      </c>
      <c r="T56" s="18" t="str">
        <f t="shared" si="20"/>
        <v>SKIN</v>
      </c>
      <c r="U56" s="18" t="str">
        <f t="shared" si="20"/>
        <v>--</v>
      </c>
      <c r="V56" s="18" t="str">
        <f t="shared" si="20"/>
        <v>SKIN</v>
      </c>
      <c r="W56" s="18" t="str">
        <f t="shared" si="20"/>
        <v>--</v>
      </c>
    </row>
    <row r="57" spans="3:35" ht="12.75">
      <c r="C57"/>
      <c r="D57"/>
      <c r="E57"/>
      <c r="F57"/>
      <c r="G57"/>
      <c r="H57"/>
      <c r="I57"/>
      <c r="J57"/>
      <c r="K57"/>
      <c r="AI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 Enterprizes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W. Tull</dc:creator>
  <cp:keywords/>
  <dc:description/>
  <cp:lastModifiedBy>Thomas W. Tull</cp:lastModifiedBy>
  <dcterms:created xsi:type="dcterms:W3CDTF">2008-12-29T14:18:28Z</dcterms:created>
  <dcterms:modified xsi:type="dcterms:W3CDTF">2009-01-03T13:31:42Z</dcterms:modified>
  <cp:category/>
  <cp:version/>
  <cp:contentType/>
  <cp:contentStatus/>
</cp:coreProperties>
</file>